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alesv\OneDrive\Documents\DRSI razpisi\KOLE Most na Soči\objavljena razpisna dokumentacija\pojasnila\"/>
    </mc:Choice>
  </mc:AlternateContent>
  <xr:revisionPtr revIDLastSave="0" documentId="13_ncr:1_{87E417D2-5835-4D5C-8D3F-30AF16AFC258}" xr6:coauthVersionLast="47" xr6:coauthVersionMax="47" xr10:uidLastSave="{00000000-0000-0000-0000-000000000000}"/>
  <bookViews>
    <workbookView xWindow="-108" yWindow="-108" windowWidth="23256" windowHeight="12576" tabRatio="795" firstSheet="15" activeTab="17" xr2:uid="{00000000-000D-0000-FFFF-FFFF00000000}"/>
  </bookViews>
  <sheets>
    <sheet name="Splošno" sheetId="19" r:id="rId1"/>
    <sheet name="REKAPITULACIJA SKUPAJ" sheetId="26" r:id="rId2"/>
    <sheet name="1. Rekapitulacija Križišče S30 " sheetId="29" r:id="rId3"/>
    <sheet name="1. Popis Krizisce S30" sheetId="30" r:id="rId4"/>
    <sheet name="2. REKAPITULACIJA PROJEKT NG" sheetId="38" r:id="rId5"/>
    <sheet name="2.1 REK. Kol. steza" sheetId="37" r:id="rId6"/>
    <sheet name="2.1 Kolesarska steza" sheetId="36" r:id="rId7"/>
    <sheet name="2.2 REK. CR" sheetId="31" r:id="rId8"/>
    <sheet name="2-2. E1 Gradbena dela" sheetId="32" r:id="rId9"/>
    <sheet name="2-2.E2 Elektromontažna dela" sheetId="33" r:id="rId10"/>
    <sheet name="2-2. E3 Tuje storitve" sheetId="34" r:id="rId11"/>
    <sheet name="3. REKAPITULACIJA GINEX" sheetId="43" r:id="rId12"/>
    <sheet name="3.1 Rekapitulacija PZ-3" sheetId="40" r:id="rId13"/>
    <sheet name="3.1 Popis del PZ-3" sheetId="39" r:id="rId14"/>
    <sheet name="3.2 REK. Kolesarska steza" sheetId="42" r:id="rId15"/>
    <sheet name="3. 2 Popis del Ko. steza" sheetId="41" r:id="rId16"/>
    <sheet name="4. REK. km 5+050 - brv čez Tol." sheetId="44" r:id="rId17"/>
    <sheet name="4. popis km 5+050 - brv Tol." sheetId="45" r:id="rId18"/>
    <sheet name="5. Rek. Priključek v km 4+533" sheetId="1" r:id="rId19"/>
    <sheet name="5. Popis Priključek v km 4+533" sheetId="4" r:id="rId20"/>
    <sheet name="6. Ostala dela" sheetId="46" r:id="rId21"/>
  </sheets>
  <externalReferences>
    <externalReference r:id="rId22"/>
    <externalReference r:id="rId23"/>
    <externalReference r:id="rId24"/>
    <externalReference r:id="rId25"/>
    <externalReference r:id="rId26"/>
    <externalReference r:id="rId27"/>
  </externalReferences>
  <definedNames>
    <definedName name="_xlnm._FilterDatabase" localSheetId="3" hidden="1">'1. Popis Krizisce S30'!$A$1:$J$101</definedName>
    <definedName name="_xlnm._FilterDatabase" localSheetId="19" hidden="1">'5. Popis Priključek v km 4+533'!$A$9:$F$140</definedName>
    <definedName name="_FRC1" localSheetId="4">[1]OSNOVA!#REF!</definedName>
    <definedName name="_FRC1" localSheetId="11">[1]OSNOVA!#REF!</definedName>
    <definedName name="_FRC1">[1]OSNOVA!#REF!</definedName>
    <definedName name="_Toc103495609" localSheetId="19">'5. Popis Priključek v km 4+533'!#REF!</definedName>
    <definedName name="_Toc92683859" localSheetId="19">'5. Popis Priključek v km 4+533'!#REF!</definedName>
    <definedName name="a">[2]OSNOVA!$B$36</definedName>
    <definedName name="CENA" localSheetId="19">#REF!</definedName>
    <definedName name="datum" localSheetId="4">[1]OSNOVA!#REF!</definedName>
    <definedName name="datum" localSheetId="6">[1]OSNOVA!#REF!</definedName>
    <definedName name="datum" localSheetId="5">[1]OSNOVA!#REF!</definedName>
    <definedName name="datum" localSheetId="10">[3]OSNOVA!#REF!</definedName>
    <definedName name="datum" localSheetId="9">[3]OSNOVA!#REF!</definedName>
    <definedName name="datum" localSheetId="11">[1]OSNOVA!#REF!</definedName>
    <definedName name="datum">[3]OSNOVA!#REF!</definedName>
    <definedName name="DDV">[4]OSNOVA!$B$40</definedName>
    <definedName name="DEL">[4]OSNOVA!$B$30</definedName>
    <definedName name="DF">[4]OSNOVA!$B$38</definedName>
    <definedName name="DobMont" localSheetId="4">[1]OSNOVA!#REF!</definedName>
    <definedName name="DobMont" localSheetId="11">[1]OSNOVA!#REF!</definedName>
    <definedName name="DobMont">[1]OSNOVA!#REF!</definedName>
    <definedName name="FakRC" localSheetId="4">[1]OSNOVA!#REF!</definedName>
    <definedName name="FakRC" localSheetId="11">[1]OSNOVA!#REF!</definedName>
    <definedName name="FakRC">[1]OSNOVA!#REF!</definedName>
    <definedName name="FakStro" localSheetId="4">[3]OSNOVA!#REF!</definedName>
    <definedName name="FakStro" localSheetId="10">[3]OSNOVA!#REF!</definedName>
    <definedName name="FakStro" localSheetId="11">[3]OSNOVA!#REF!</definedName>
    <definedName name="FakStro">[3]OSNOVA!#REF!</definedName>
    <definedName name="Faktor2" localSheetId="4">[1]OSNOVA!#REF!</definedName>
    <definedName name="Faktor2" localSheetId="11">[1]OSNOVA!#REF!</definedName>
    <definedName name="Faktor2">[1]OSNOVA!#REF!</definedName>
    <definedName name="FaktStro">[5]osnova!$B$14</definedName>
    <definedName name="fdsgwg">[3]OSNOVA!#REF!</definedName>
    <definedName name="FR" localSheetId="4">[3]OSNOVA!#REF!</definedName>
    <definedName name="FR" localSheetId="10">[3]OSNOVA!#REF!</definedName>
    <definedName name="FR" localSheetId="11">[3]OSNOVA!#REF!</definedName>
    <definedName name="FR">[3]OSNOVA!#REF!</definedName>
    <definedName name="FRC">[1]OSNOVA!$B$39</definedName>
    <definedName name="FRD">[4]OSNOVA!$B$36</definedName>
    <definedName name="GINEX">[3]OSNOVA!#REF!</definedName>
    <definedName name="investicija" localSheetId="4">#REF!</definedName>
    <definedName name="investicija" localSheetId="6">#REF!</definedName>
    <definedName name="investicija" localSheetId="5">#REF!</definedName>
    <definedName name="investicija" localSheetId="7">#REF!</definedName>
    <definedName name="investicija" localSheetId="8">#REF!</definedName>
    <definedName name="investicija" localSheetId="10">#REF!</definedName>
    <definedName name="investicija" localSheetId="9">#REF!</definedName>
    <definedName name="investicija" localSheetId="11">#REF!</definedName>
    <definedName name="investicija">#REF!</definedName>
    <definedName name="KOLIC" localSheetId="19">#REF!</definedName>
    <definedName name="ME" localSheetId="4">#REF!</definedName>
    <definedName name="ME" localSheetId="11">#REF!</definedName>
    <definedName name="ME">#REF!</definedName>
    <definedName name="OBJEKT">[3]OSNOVA!$B$34</definedName>
    <definedName name="OZN">[4]OSNOVA!$B$32</definedName>
    <definedName name="_xlnm.Print_Area" localSheetId="3">'1. Popis Krizisce S30'!$A$1:$J$101</definedName>
    <definedName name="_xlnm.Print_Area" localSheetId="4">'2. REKAPITULACIJA PROJEKT NG'!$A$1:$F$23</definedName>
    <definedName name="_xlnm.Print_Area" localSheetId="6">'2.1 Kolesarska steza'!$A$1:$H$243</definedName>
    <definedName name="_xlnm.Print_Area" localSheetId="5">'2.1 REK. Kol. steza'!$A$1:$F$20</definedName>
    <definedName name="_xlnm.Print_Area" localSheetId="7">'2.2 REK. CR'!$A$1:$F$23</definedName>
    <definedName name="_xlnm.Print_Area" localSheetId="8">'2-2. E1 Gradbena dela'!$A$1:$G$69</definedName>
    <definedName name="_xlnm.Print_Area" localSheetId="10">'2-2. E3 Tuje storitve'!$A$1:$G$42</definedName>
    <definedName name="_xlnm.Print_Area" localSheetId="9">'2-2.E2 Elektromontažna dela'!$A$1:$G$45</definedName>
    <definedName name="_xlnm.Print_Area" localSheetId="15">'3. 2 Popis del Ko. steza'!$A$1:$G$139</definedName>
    <definedName name="_xlnm.Print_Area" localSheetId="11">'3. REKAPITULACIJA GINEX'!$A$1:$F$23</definedName>
    <definedName name="_xlnm.Print_Area" localSheetId="14">'3.2 REK. Kolesarska steza'!$A$1:$E$29</definedName>
    <definedName name="_xlnm.Print_Area" localSheetId="19">'5. Popis Priključek v km 4+533'!$A$1:$F$140</definedName>
    <definedName name="_xlnm.Print_Area" localSheetId="18">'5. Rek. Priključek v km 4+533'!$A$1:$E$22</definedName>
    <definedName name="Reviz" localSheetId="4">[1]OSNOVA!#REF!</definedName>
    <definedName name="Reviz" localSheetId="6">[1]OSNOVA!#REF!</definedName>
    <definedName name="Reviz" localSheetId="5">[1]OSNOVA!#REF!</definedName>
    <definedName name="Reviz" localSheetId="10">[3]OSNOVA!#REF!</definedName>
    <definedName name="Reviz" localSheetId="9">[3]OSNOVA!#REF!</definedName>
    <definedName name="Reviz" localSheetId="11">[1]OSNOVA!#REF!</definedName>
    <definedName name="Reviz">[3]OSNOVA!#REF!</definedName>
    <definedName name="s" localSheetId="4">#REF!</definedName>
    <definedName name="s" localSheetId="11">#REF!</definedName>
    <definedName name="s">#REF!</definedName>
    <definedName name="ssss">[6]OSNOVA!$B$36</definedName>
    <definedName name="stmape" localSheetId="4">[1]OSNOVA!#REF!</definedName>
    <definedName name="stmape" localSheetId="6">[1]OSNOVA!#REF!</definedName>
    <definedName name="stmape" localSheetId="5">[1]OSNOVA!#REF!</definedName>
    <definedName name="stmape" localSheetId="10">[3]OSNOVA!#REF!</definedName>
    <definedName name="stmape" localSheetId="9">[3]OSNOVA!#REF!</definedName>
    <definedName name="stmape" localSheetId="11">[1]OSNOVA!#REF!</definedName>
    <definedName name="stmape">[3]OSNOVA!#REF!</definedName>
    <definedName name="stnac" localSheetId="4">[1]OSNOVA!#REF!</definedName>
    <definedName name="stnac" localSheetId="6">[1]OSNOVA!#REF!</definedName>
    <definedName name="stnac" localSheetId="5">[1]OSNOVA!#REF!</definedName>
    <definedName name="stnac" localSheetId="10">[3]OSNOVA!#REF!</definedName>
    <definedName name="stnac" localSheetId="9">[3]OSNOVA!#REF!</definedName>
    <definedName name="stnac" localSheetId="11">[1]OSNOVA!#REF!</definedName>
    <definedName name="stnac">[3]OSNOVA!#REF!</definedName>
    <definedName name="stpro" localSheetId="4">[1]OSNOVA!#REF!</definedName>
    <definedName name="stpro" localSheetId="6">[1]OSNOVA!#REF!</definedName>
    <definedName name="stpro" localSheetId="5">[1]OSNOVA!#REF!</definedName>
    <definedName name="stpro" localSheetId="10">[3]OSNOVA!#REF!</definedName>
    <definedName name="stpro" localSheetId="9">[3]OSNOVA!#REF!</definedName>
    <definedName name="stpro" localSheetId="11">[1]OSNOVA!#REF!</definedName>
    <definedName name="stpro">[3]OSNOVA!#REF!</definedName>
    <definedName name="TecEURO">[5]osnova!$B$12</definedName>
    <definedName name="_xlnm.Print_Titles" localSheetId="3">'1. Popis Krizisce S30'!$1:$1</definedName>
    <definedName name="_xlnm.Print_Titles" localSheetId="6">'2.1 Kolesarska steza'!$12:$13</definedName>
    <definedName name="_xlnm.Print_Titles" localSheetId="8">'2-2. E1 Gradbena dela'!$8:$9</definedName>
    <definedName name="_xlnm.Print_Titles" localSheetId="10">'2-2. E3 Tuje storitve'!$8:$9</definedName>
    <definedName name="_xlnm.Print_Titles" localSheetId="9">'2-2.E2 Elektromontažna dela'!$8:$9</definedName>
    <definedName name="_xlnm.Print_Titles" localSheetId="15">'3. 2 Popis del Ko. steza'!$1:$1</definedName>
    <definedName name="_xlnm.Print_Titles" localSheetId="14">'3.2 REK. Kolesarska steza'!$2:$2</definedName>
    <definedName name="_xlnm.Print_Titles" localSheetId="19">'5. Popis Priključek v km 4+533'!$6:$6</definedName>
    <definedName name="tocka" localSheetId="4">[1]OSNOVA!#REF!</definedName>
    <definedName name="tocka" localSheetId="6">[1]OSNOVA!#REF!</definedName>
    <definedName name="tocka" localSheetId="5">[1]OSNOVA!#REF!</definedName>
    <definedName name="tocka" localSheetId="7">[3]OSNOVA!#REF!</definedName>
    <definedName name="tocka" localSheetId="8">[3]OSNOVA!#REF!</definedName>
    <definedName name="tocka" localSheetId="10">[3]OSNOVA!#REF!</definedName>
    <definedName name="tocka" localSheetId="9">[3]OSNOVA!#REF!</definedName>
    <definedName name="tocka" localSheetId="11">[1]OSNOVA!#REF!</definedName>
    <definedName name="tocka">[3]OSNOVA!#REF!</definedName>
    <definedName name="vod" localSheetId="4">[1]OSNOVA!#REF!</definedName>
    <definedName name="vod" localSheetId="11">[1]OSNOVA!#REF!</definedName>
    <definedName name="vod">[1]OSNOVA!#REF!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45" l="1"/>
  <c r="J16" i="45"/>
  <c r="J5" i="45"/>
  <c r="J6" i="45"/>
  <c r="G4" i="41"/>
  <c r="H103" i="39"/>
  <c r="H98" i="39"/>
  <c r="H91" i="39"/>
  <c r="H83" i="39"/>
  <c r="H77" i="39"/>
  <c r="H69" i="39"/>
  <c r="H63" i="39"/>
  <c r="H54" i="39"/>
  <c r="H48" i="39"/>
  <c r="H42" i="39"/>
  <c r="H37" i="39"/>
  <c r="H32" i="39"/>
  <c r="H27" i="39"/>
  <c r="H21" i="39"/>
  <c r="H14" i="39"/>
  <c r="H9" i="39"/>
  <c r="E29" i="40"/>
  <c r="D25" i="40"/>
  <c r="D24" i="40"/>
  <c r="D23" i="40"/>
  <c r="D22" i="40"/>
  <c r="D21" i="40"/>
  <c r="D20" i="40"/>
  <c r="D19" i="40"/>
  <c r="D18" i="40"/>
  <c r="D17" i="40"/>
  <c r="D16" i="40"/>
  <c r="D15" i="40"/>
  <c r="D14" i="40"/>
  <c r="D13" i="40"/>
  <c r="D12" i="40"/>
  <c r="D11" i="40"/>
  <c r="D10" i="40"/>
  <c r="D9" i="40"/>
  <c r="D8" i="40"/>
  <c r="D7" i="40"/>
  <c r="D6" i="40"/>
  <c r="D5" i="40"/>
  <c r="D4" i="40"/>
  <c r="G35" i="32"/>
  <c r="G32" i="32"/>
  <c r="G26" i="32"/>
  <c r="G25" i="32"/>
  <c r="G24" i="32"/>
  <c r="G23" i="32"/>
  <c r="G22" i="32"/>
  <c r="G19" i="32"/>
  <c r="G18" i="32"/>
  <c r="G17" i="32"/>
  <c r="G16" i="32"/>
  <c r="G15" i="32"/>
  <c r="G14" i="32"/>
  <c r="H76" i="36"/>
  <c r="H20" i="36"/>
  <c r="J73" i="30"/>
  <c r="J54" i="30"/>
  <c r="J4" i="30"/>
  <c r="G27" i="41" l="1"/>
  <c r="G5" i="46" l="1"/>
  <c r="G6" i="46"/>
  <c r="G7" i="46"/>
  <c r="G8" i="46"/>
  <c r="G9" i="46"/>
  <c r="J97" i="30"/>
  <c r="H170" i="36"/>
  <c r="H58" i="36"/>
  <c r="H60" i="36"/>
  <c r="H62" i="36"/>
  <c r="H64" i="36"/>
  <c r="H66" i="36"/>
  <c r="H42" i="36"/>
  <c r="H22" i="36"/>
  <c r="H24" i="36"/>
  <c r="H26" i="36"/>
  <c r="H28" i="36"/>
  <c r="H32" i="36"/>
  <c r="H34" i="36"/>
  <c r="H36" i="36"/>
  <c r="H38" i="36"/>
  <c r="H40" i="36"/>
  <c r="H44" i="36"/>
  <c r="H46" i="36"/>
  <c r="H48" i="36"/>
  <c r="H50" i="36"/>
  <c r="H68" i="36"/>
  <c r="H70" i="36"/>
  <c r="H72" i="36"/>
  <c r="H80" i="36"/>
  <c r="H82" i="36"/>
  <c r="H84" i="36"/>
  <c r="H88" i="36"/>
  <c r="H90" i="36"/>
  <c r="H92" i="36"/>
  <c r="H96" i="36"/>
  <c r="H104" i="36"/>
  <c r="H106" i="36"/>
  <c r="H108" i="36"/>
  <c r="H112" i="36"/>
  <c r="H114" i="36"/>
  <c r="H118" i="36"/>
  <c r="H120" i="36"/>
  <c r="H124" i="36"/>
  <c r="H126" i="36"/>
  <c r="H134" i="36"/>
  <c r="H138" i="36"/>
  <c r="H140" i="36"/>
  <c r="H148" i="36"/>
  <c r="H150" i="36"/>
  <c r="H152" i="36"/>
  <c r="H154" i="36"/>
  <c r="H156" i="36"/>
  <c r="H158" i="36"/>
  <c r="H160" i="36"/>
  <c r="H162" i="36"/>
  <c r="H164" i="36"/>
  <c r="H166" i="36"/>
  <c r="H168" i="36"/>
  <c r="H172" i="36"/>
  <c r="H174" i="36"/>
  <c r="H176" i="36"/>
  <c r="H180" i="36"/>
  <c r="H182" i="36"/>
  <c r="H184" i="36"/>
  <c r="H186" i="36"/>
  <c r="H188" i="36"/>
  <c r="H190" i="36"/>
  <c r="H192" i="36"/>
  <c r="H194" i="36"/>
  <c r="H195" i="36"/>
  <c r="H196" i="36"/>
  <c r="H200" i="36"/>
  <c r="H202" i="36"/>
  <c r="H204" i="36"/>
  <c r="H212" i="36"/>
  <c r="H219" i="36"/>
  <c r="H221" i="36"/>
  <c r="H18" i="36"/>
  <c r="H216" i="36"/>
  <c r="H214" i="36"/>
  <c r="H223" i="36" l="1"/>
  <c r="H128" i="36"/>
  <c r="H52" i="36"/>
  <c r="H98" i="36"/>
  <c r="H206" i="36"/>
  <c r="H142" i="36"/>
  <c r="G14" i="34" l="1"/>
  <c r="G16" i="34"/>
  <c r="G18" i="34"/>
  <c r="G20" i="34"/>
  <c r="G22" i="34"/>
  <c r="G25" i="34"/>
  <c r="G28" i="34"/>
  <c r="G12" i="34"/>
  <c r="G14" i="33"/>
  <c r="G18" i="33"/>
  <c r="G20" i="33"/>
  <c r="G22" i="33"/>
  <c r="G24" i="33"/>
  <c r="G26" i="33"/>
  <c r="G28" i="33"/>
  <c r="G30" i="33"/>
  <c r="G32" i="33"/>
  <c r="G34" i="33"/>
  <c r="G12" i="33"/>
  <c r="G20" i="32"/>
  <c r="G28" i="32"/>
  <c r="G30" i="32"/>
  <c r="G34" i="32"/>
  <c r="G37" i="32"/>
  <c r="G39" i="32"/>
  <c r="G40" i="32"/>
  <c r="G42" i="32"/>
  <c r="G44" i="32"/>
  <c r="G46" i="32"/>
  <c r="G48" i="32"/>
  <c r="G50" i="32"/>
  <c r="G52" i="32"/>
  <c r="G54" i="32"/>
  <c r="G56" i="32"/>
  <c r="G30" i="34" l="1"/>
  <c r="G58" i="32"/>
  <c r="G68" i="32" s="1"/>
  <c r="G36" i="33"/>
  <c r="G44" i="33" s="1"/>
  <c r="G13" i="46"/>
  <c r="G12" i="46"/>
  <c r="G11" i="46"/>
  <c r="G10" i="46"/>
  <c r="G14" i="46" l="1"/>
  <c r="D12" i="26"/>
  <c r="J137" i="45"/>
  <c r="J136" i="45"/>
  <c r="J135" i="45"/>
  <c r="J134" i="45"/>
  <c r="J133" i="45"/>
  <c r="J131" i="45"/>
  <c r="J130" i="45"/>
  <c r="J129" i="45"/>
  <c r="J128" i="45"/>
  <c r="J127" i="45"/>
  <c r="J125" i="45"/>
  <c r="J124" i="45"/>
  <c r="J123" i="45"/>
  <c r="J122" i="45"/>
  <c r="J121" i="45"/>
  <c r="J120" i="45"/>
  <c r="J119" i="45"/>
  <c r="J117" i="45"/>
  <c r="J116" i="45"/>
  <c r="J115" i="45"/>
  <c r="J114" i="45"/>
  <c r="J113" i="45"/>
  <c r="J112" i="45"/>
  <c r="J111" i="45"/>
  <c r="J108" i="45"/>
  <c r="J107" i="45" s="1"/>
  <c r="C32" i="44" s="1"/>
  <c r="J106" i="45"/>
  <c r="J105" i="45"/>
  <c r="J104" i="45"/>
  <c r="J102" i="45"/>
  <c r="J101" i="45" s="1"/>
  <c r="C30" i="44" s="1"/>
  <c r="J100" i="45"/>
  <c r="J99" i="45" s="1"/>
  <c r="C29" i="44" s="1"/>
  <c r="J97" i="45"/>
  <c r="J96" i="45"/>
  <c r="J95" i="45"/>
  <c r="J94" i="45"/>
  <c r="J92" i="45"/>
  <c r="J91" i="45"/>
  <c r="J90" i="45"/>
  <c r="J89" i="45"/>
  <c r="J88" i="45"/>
  <c r="J87" i="45"/>
  <c r="J86" i="45"/>
  <c r="J85" i="45"/>
  <c r="J84" i="45"/>
  <c r="J83" i="45"/>
  <c r="J81" i="45"/>
  <c r="J80" i="45"/>
  <c r="J79" i="45"/>
  <c r="J78" i="45"/>
  <c r="J77" i="45"/>
  <c r="J76" i="45"/>
  <c r="J75" i="45"/>
  <c r="J74" i="45"/>
  <c r="J73" i="45"/>
  <c r="J72" i="45"/>
  <c r="J71" i="45"/>
  <c r="J70" i="45"/>
  <c r="J69" i="45"/>
  <c r="J67" i="45"/>
  <c r="J66" i="45"/>
  <c r="J65" i="45"/>
  <c r="J63" i="45"/>
  <c r="J62" i="45"/>
  <c r="J61" i="45"/>
  <c r="J58" i="45"/>
  <c r="J57" i="45" s="1"/>
  <c r="C21" i="44" s="1"/>
  <c r="J56" i="45"/>
  <c r="J55" i="45"/>
  <c r="J54" i="45" s="1"/>
  <c r="C20" i="44" s="1"/>
  <c r="J53" i="45"/>
  <c r="J52" i="45"/>
  <c r="J51" i="45"/>
  <c r="J49" i="45"/>
  <c r="J48" i="45"/>
  <c r="J47" i="45"/>
  <c r="J44" i="45"/>
  <c r="J43" i="45" s="1"/>
  <c r="C16" i="44" s="1"/>
  <c r="J42" i="45"/>
  <c r="J41" i="45"/>
  <c r="J39" i="45"/>
  <c r="J38" i="45"/>
  <c r="J37" i="45"/>
  <c r="J35" i="45"/>
  <c r="J34" i="45" s="1"/>
  <c r="C13" i="44" s="1"/>
  <c r="J33" i="45"/>
  <c r="J32" i="45"/>
  <c r="J31" i="45"/>
  <c r="J30" i="45"/>
  <c r="J29" i="45"/>
  <c r="J28" i="45"/>
  <c r="J27" i="45"/>
  <c r="J26" i="45"/>
  <c r="J18" i="45"/>
  <c r="J17" i="45"/>
  <c r="J15" i="45"/>
  <c r="J14" i="45"/>
  <c r="J13" i="45"/>
  <c r="J11" i="45"/>
  <c r="J10" i="45"/>
  <c r="J9" i="45"/>
  <c r="J8" i="45"/>
  <c r="J7" i="45"/>
  <c r="G111" i="41"/>
  <c r="G110" i="41"/>
  <c r="A110" i="41"/>
  <c r="A111" i="41" s="1"/>
  <c r="G109" i="41"/>
  <c r="G104" i="41"/>
  <c r="G103" i="41"/>
  <c r="A103" i="41"/>
  <c r="A104" i="41" s="1"/>
  <c r="G102" i="41"/>
  <c r="G100" i="41"/>
  <c r="G98" i="41"/>
  <c r="G97" i="41"/>
  <c r="A97" i="41"/>
  <c r="A98" i="41" s="1"/>
  <c r="G96" i="41"/>
  <c r="G94" i="41"/>
  <c r="G93" i="41"/>
  <c r="G92" i="41"/>
  <c r="G91" i="41"/>
  <c r="G90" i="41"/>
  <c r="G89" i="41"/>
  <c r="G88" i="41"/>
  <c r="G87" i="41"/>
  <c r="G86" i="41"/>
  <c r="G85" i="41"/>
  <c r="A85" i="41"/>
  <c r="A86" i="41" s="1"/>
  <c r="A87" i="41" s="1"/>
  <c r="A88" i="41" s="1"/>
  <c r="A89" i="41" s="1"/>
  <c r="A90" i="41" s="1"/>
  <c r="A91" i="41" s="1"/>
  <c r="A92" i="41" s="1"/>
  <c r="A93" i="41" s="1"/>
  <c r="A94" i="41" s="1"/>
  <c r="G84" i="41"/>
  <c r="G79" i="41"/>
  <c r="G78" i="41"/>
  <c r="G77" i="41"/>
  <c r="G76" i="41"/>
  <c r="A76" i="41"/>
  <c r="A77" i="41" s="1"/>
  <c r="A78" i="41" s="1"/>
  <c r="A79" i="41" s="1"/>
  <c r="G75" i="41"/>
  <c r="G73" i="41"/>
  <c r="G72" i="41"/>
  <c r="G67" i="41"/>
  <c r="A67" i="41"/>
  <c r="G65" i="41"/>
  <c r="G64" i="41"/>
  <c r="G63" i="41"/>
  <c r="A63" i="41"/>
  <c r="A64" i="41" s="1"/>
  <c r="A65" i="41" s="1"/>
  <c r="G61" i="41"/>
  <c r="G59" i="41"/>
  <c r="A59" i="41"/>
  <c r="G54" i="41"/>
  <c r="G53" i="41"/>
  <c r="G52" i="41"/>
  <c r="A52" i="41"/>
  <c r="A53" i="41" s="1"/>
  <c r="G51" i="41"/>
  <c r="G50" i="41"/>
  <c r="G49" i="41"/>
  <c r="G48" i="41"/>
  <c r="A48" i="41"/>
  <c r="A49" i="41" s="1"/>
  <c r="A50" i="41" s="1"/>
  <c r="G46" i="41"/>
  <c r="G45" i="41"/>
  <c r="A45" i="41"/>
  <c r="A46" i="41" s="1"/>
  <c r="G44" i="41"/>
  <c r="G42" i="41"/>
  <c r="G41" i="41"/>
  <c r="G40" i="41"/>
  <c r="A40" i="41"/>
  <c r="A41" i="41" s="1"/>
  <c r="A42" i="41" s="1"/>
  <c r="G38" i="41"/>
  <c r="G34" i="41"/>
  <c r="G33" i="41"/>
  <c r="A33" i="41"/>
  <c r="A34" i="41" s="1"/>
  <c r="G32" i="41"/>
  <c r="G26" i="41"/>
  <c r="G25" i="41"/>
  <c r="G24" i="41"/>
  <c r="G23" i="41"/>
  <c r="G22" i="41"/>
  <c r="G21" i="41"/>
  <c r="G20" i="41"/>
  <c r="G19" i="41"/>
  <c r="G18" i="41"/>
  <c r="G17" i="41"/>
  <c r="G16" i="41"/>
  <c r="G15" i="41"/>
  <c r="G14" i="41"/>
  <c r="G13" i="41"/>
  <c r="G12" i="41"/>
  <c r="G11" i="41"/>
  <c r="A11" i="41"/>
  <c r="A12" i="41" s="1"/>
  <c r="A13" i="41" s="1"/>
  <c r="A14" i="41" s="1"/>
  <c r="A15" i="41" s="1"/>
  <c r="A16" i="41" s="1"/>
  <c r="A17" i="41" s="1"/>
  <c r="A18" i="41" s="1"/>
  <c r="A19" i="41" s="1"/>
  <c r="A20" i="41" s="1"/>
  <c r="A21" i="41" s="1"/>
  <c r="A22" i="41" s="1"/>
  <c r="A23" i="41" s="1"/>
  <c r="A24" i="41" s="1"/>
  <c r="A25" i="41" s="1"/>
  <c r="A26" i="41" s="1"/>
  <c r="G10" i="41"/>
  <c r="G8" i="41"/>
  <c r="G7" i="41"/>
  <c r="G6" i="41"/>
  <c r="G5" i="41"/>
  <c r="A5" i="41"/>
  <c r="A6" i="41" s="1"/>
  <c r="A7" i="41" s="1"/>
  <c r="A8" i="41" s="1"/>
  <c r="J132" i="45" l="1"/>
  <c r="D37" i="44" s="1"/>
  <c r="E6" i="42"/>
  <c r="J50" i="45"/>
  <c r="C19" i="44" s="1"/>
  <c r="J126" i="45"/>
  <c r="C36" i="44" s="1"/>
  <c r="J25" i="45"/>
  <c r="C12" i="44" s="1"/>
  <c r="J4" i="45"/>
  <c r="C8" i="44" s="1"/>
  <c r="J19" i="45"/>
  <c r="C10" i="44" s="1"/>
  <c r="G80" i="41"/>
  <c r="E9" i="42" s="1"/>
  <c r="J60" i="45"/>
  <c r="C23" i="44" s="1"/>
  <c r="J103" i="45"/>
  <c r="G68" i="41"/>
  <c r="E8" i="42" s="1"/>
  <c r="J46" i="45"/>
  <c r="C18" i="44" s="1"/>
  <c r="D17" i="44" s="1"/>
  <c r="J64" i="45"/>
  <c r="C24" i="44" s="1"/>
  <c r="J118" i="45"/>
  <c r="C35" i="44" s="1"/>
  <c r="G55" i="41"/>
  <c r="E7" i="42" s="1"/>
  <c r="J36" i="45"/>
  <c r="C14" i="44" s="1"/>
  <c r="J68" i="45"/>
  <c r="C25" i="44" s="1"/>
  <c r="G105" i="41"/>
  <c r="E10" i="42" s="1"/>
  <c r="J82" i="45"/>
  <c r="C26" i="44" s="1"/>
  <c r="J93" i="45"/>
  <c r="C27" i="44" s="1"/>
  <c r="J110" i="45"/>
  <c r="C34" i="44" s="1"/>
  <c r="J12" i="45"/>
  <c r="C9" i="44" s="1"/>
  <c r="J40" i="45"/>
  <c r="C15" i="44" s="1"/>
  <c r="G112" i="41"/>
  <c r="E11" i="42" s="1"/>
  <c r="D11" i="44" l="1"/>
  <c r="D33" i="44"/>
  <c r="D22" i="44"/>
  <c r="D7" i="44"/>
  <c r="J98" i="45"/>
  <c r="C31" i="44"/>
  <c r="D28" i="44" s="1"/>
  <c r="J109" i="45"/>
  <c r="J59" i="45"/>
  <c r="J45" i="45"/>
  <c r="E13" i="42"/>
  <c r="J24" i="45"/>
  <c r="D38" i="44" l="1"/>
  <c r="D40" i="44" s="1"/>
  <c r="D10" i="26"/>
  <c r="D42" i="44"/>
  <c r="D44" i="44" s="1"/>
  <c r="F13" i="43"/>
  <c r="E15" i="42"/>
  <c r="E17" i="42"/>
  <c r="H101" i="39" l="1"/>
  <c r="H102" i="39" s="1"/>
  <c r="C25" i="40" s="1"/>
  <c r="H96" i="39"/>
  <c r="H95" i="39"/>
  <c r="H89" i="39"/>
  <c r="H88" i="39"/>
  <c r="H87" i="39"/>
  <c r="H86" i="39"/>
  <c r="H81" i="39"/>
  <c r="H80" i="39"/>
  <c r="H82" i="39" s="1"/>
  <c r="H75" i="39"/>
  <c r="H74" i="39"/>
  <c r="H73" i="39"/>
  <c r="H72" i="39"/>
  <c r="H67" i="39"/>
  <c r="H66" i="39"/>
  <c r="H68" i="39" s="1"/>
  <c r="H61" i="39"/>
  <c r="H60" i="39"/>
  <c r="H59" i="39"/>
  <c r="H58" i="39"/>
  <c r="H52" i="39"/>
  <c r="H53" i="39" s="1"/>
  <c r="H46" i="39"/>
  <c r="H45" i="39"/>
  <c r="H40" i="39"/>
  <c r="H41" i="39" s="1"/>
  <c r="H35" i="39"/>
  <c r="H36" i="39" s="1"/>
  <c r="H30" i="39"/>
  <c r="H31" i="39" s="1"/>
  <c r="H25" i="39"/>
  <c r="H26" i="39" s="1"/>
  <c r="H19" i="39"/>
  <c r="H18" i="39"/>
  <c r="H17" i="39"/>
  <c r="H12" i="39"/>
  <c r="H13" i="39" s="1"/>
  <c r="H7" i="39"/>
  <c r="H6" i="39"/>
  <c r="H8" i="39" s="1"/>
  <c r="H47" i="39" l="1"/>
  <c r="H97" i="39"/>
  <c r="C24" i="40" s="1"/>
  <c r="H10" i="39"/>
  <c r="H90" i="39"/>
  <c r="C22" i="40" s="1"/>
  <c r="H62" i="39"/>
  <c r="H76" i="39"/>
  <c r="H20" i="39"/>
  <c r="C8" i="40" s="1"/>
  <c r="H43" i="39"/>
  <c r="C13" i="40"/>
  <c r="C7" i="40"/>
  <c r="H15" i="39"/>
  <c r="C10" i="40"/>
  <c r="H28" i="39"/>
  <c r="C9" i="40"/>
  <c r="C11" i="40"/>
  <c r="H33" i="39"/>
  <c r="C21" i="40"/>
  <c r="H84" i="39"/>
  <c r="H70" i="39"/>
  <c r="C19" i="40"/>
  <c r="C16" i="40"/>
  <c r="C15" i="40"/>
  <c r="H55" i="39"/>
  <c r="H38" i="39"/>
  <c r="C12" i="40"/>
  <c r="C18" i="40"/>
  <c r="E25" i="40"/>
  <c r="H104" i="39"/>
  <c r="C6" i="40"/>
  <c r="C14" i="40" l="1"/>
  <c r="E14" i="40" s="1"/>
  <c r="H49" i="39"/>
  <c r="H92" i="39"/>
  <c r="H64" i="39"/>
  <c r="C17" i="40"/>
  <c r="E17" i="40" s="1"/>
  <c r="C5" i="40"/>
  <c r="H99" i="39"/>
  <c r="C23" i="40"/>
  <c r="E23" i="40" s="1"/>
  <c r="H22" i="39"/>
  <c r="H78" i="39"/>
  <c r="C20" i="40"/>
  <c r="E20" i="40" s="1"/>
  <c r="C4" i="40"/>
  <c r="E4" i="40" s="1"/>
  <c r="E11" i="40"/>
  <c r="E19" i="40"/>
  <c r="E8" i="40"/>
  <c r="E18" i="40"/>
  <c r="E24" i="40"/>
  <c r="E6" i="40"/>
  <c r="E9" i="40"/>
  <c r="E7" i="40"/>
  <c r="E5" i="40"/>
  <c r="E12" i="40"/>
  <c r="E13" i="40"/>
  <c r="E16" i="40"/>
  <c r="E10" i="40"/>
  <c r="E15" i="40"/>
  <c r="E22" i="40"/>
  <c r="E21" i="40"/>
  <c r="E27" i="40" l="1"/>
  <c r="E32" i="40" s="1"/>
  <c r="D240" i="36"/>
  <c r="B240" i="36"/>
  <c r="D238" i="36"/>
  <c r="B238" i="36"/>
  <c r="D236" i="36"/>
  <c r="B236" i="36"/>
  <c r="D234" i="36"/>
  <c r="B234" i="36"/>
  <c r="D232" i="36"/>
  <c r="B232" i="36"/>
  <c r="D230" i="36"/>
  <c r="B230" i="36"/>
  <c r="D223" i="36"/>
  <c r="A216" i="36"/>
  <c r="A214" i="36"/>
  <c r="B212" i="36"/>
  <c r="B214" i="36" s="1"/>
  <c r="B216" i="36" s="1"/>
  <c r="B219" i="36" s="1"/>
  <c r="B221" i="36" s="1"/>
  <c r="A212" i="36"/>
  <c r="D206" i="36"/>
  <c r="B148" i="36"/>
  <c r="B150" i="36" s="1"/>
  <c r="B152" i="36" s="1"/>
  <c r="D142" i="36"/>
  <c r="B134" i="36"/>
  <c r="B138" i="36" s="1"/>
  <c r="B140" i="36" s="1"/>
  <c r="D128" i="36"/>
  <c r="A126" i="36"/>
  <c r="A124" i="36"/>
  <c r="A120" i="36"/>
  <c r="A118" i="36"/>
  <c r="A114" i="36"/>
  <c r="A112" i="36"/>
  <c r="A108" i="36"/>
  <c r="A106" i="36"/>
  <c r="B104" i="36"/>
  <c r="A104" i="36"/>
  <c r="D98" i="36"/>
  <c r="A96" i="36"/>
  <c r="A92" i="36"/>
  <c r="A90" i="36"/>
  <c r="A88" i="36"/>
  <c r="A84" i="36"/>
  <c r="A82" i="36"/>
  <c r="A80" i="36"/>
  <c r="A76" i="36"/>
  <c r="A72" i="36"/>
  <c r="A70" i="36"/>
  <c r="A68" i="36"/>
  <c r="A66" i="36"/>
  <c r="A64" i="36"/>
  <c r="A62" i="36"/>
  <c r="A60" i="36"/>
  <c r="B58" i="36"/>
  <c r="A58" i="36"/>
  <c r="D52" i="36"/>
  <c r="A50" i="36"/>
  <c r="A48" i="36"/>
  <c r="A46" i="36"/>
  <c r="A44" i="36"/>
  <c r="A42" i="36"/>
  <c r="A40" i="36"/>
  <c r="A38" i="36"/>
  <c r="A36" i="36"/>
  <c r="A34" i="36"/>
  <c r="A32" i="36"/>
  <c r="A28" i="36"/>
  <c r="A26" i="36"/>
  <c r="A24" i="36"/>
  <c r="A22" i="36"/>
  <c r="A20" i="36"/>
  <c r="B18" i="36"/>
  <c r="B20" i="36" s="1"/>
  <c r="B22" i="36" s="1"/>
  <c r="C38" i="34"/>
  <c r="B38" i="34"/>
  <c r="C30" i="34"/>
  <c r="A27" i="34"/>
  <c r="A24" i="34"/>
  <c r="A22" i="34"/>
  <c r="A20" i="34"/>
  <c r="A18" i="34"/>
  <c r="A16" i="34"/>
  <c r="A14" i="34"/>
  <c r="B12" i="34"/>
  <c r="B14" i="34" s="1"/>
  <c r="A12" i="34"/>
  <c r="C41" i="34"/>
  <c r="C36" i="33"/>
  <c r="A34" i="33"/>
  <c r="A32" i="33"/>
  <c r="A30" i="33"/>
  <c r="A28" i="33"/>
  <c r="A26" i="33"/>
  <c r="A24" i="33"/>
  <c r="A22" i="33"/>
  <c r="A20" i="33"/>
  <c r="A18" i="33"/>
  <c r="A14" i="33"/>
  <c r="B12" i="33"/>
  <c r="B14" i="33" s="1"/>
  <c r="A12" i="33"/>
  <c r="B12" i="31"/>
  <c r="A39" i="33"/>
  <c r="C58" i="32"/>
  <c r="A56" i="32"/>
  <c r="A54" i="32"/>
  <c r="A52" i="32"/>
  <c r="A50" i="32"/>
  <c r="A48" i="32"/>
  <c r="A46" i="32"/>
  <c r="A44" i="32"/>
  <c r="A42" i="32"/>
  <c r="A39" i="32"/>
  <c r="A37" i="32"/>
  <c r="A34" i="32"/>
  <c r="A32" i="32"/>
  <c r="A30" i="32"/>
  <c r="A28" i="32"/>
  <c r="B22" i="32"/>
  <c r="A22" i="32"/>
  <c r="A13" i="32"/>
  <c r="B10" i="31"/>
  <c r="C68" i="32"/>
  <c r="J101" i="30"/>
  <c r="J100" i="30"/>
  <c r="J99" i="30"/>
  <c r="J98" i="30"/>
  <c r="J95" i="30"/>
  <c r="J94" i="30" s="1"/>
  <c r="C33" i="29" s="1"/>
  <c r="J93" i="30"/>
  <c r="J92" i="30" s="1"/>
  <c r="C32" i="29" s="1"/>
  <c r="J91" i="30"/>
  <c r="J90" i="30"/>
  <c r="J89" i="30"/>
  <c r="J88" i="30"/>
  <c r="J87" i="30"/>
  <c r="J86" i="30"/>
  <c r="J85" i="30"/>
  <c r="J83" i="30"/>
  <c r="J82" i="30"/>
  <c r="J81" i="30"/>
  <c r="J80" i="30"/>
  <c r="J79" i="30"/>
  <c r="J78" i="30"/>
  <c r="J77" i="30"/>
  <c r="J76" i="30"/>
  <c r="J72" i="30"/>
  <c r="J71" i="30"/>
  <c r="J69" i="30"/>
  <c r="J68" i="30"/>
  <c r="J66" i="30"/>
  <c r="J65" i="30" s="1"/>
  <c r="J63" i="30"/>
  <c r="J62" i="30"/>
  <c r="J60" i="30"/>
  <c r="J59" i="30"/>
  <c r="J58" i="30"/>
  <c r="J56" i="30"/>
  <c r="J55" i="30"/>
  <c r="J53" i="30"/>
  <c r="J50" i="30"/>
  <c r="J49" i="30" s="1"/>
  <c r="C20" i="29" s="1"/>
  <c r="J48" i="30"/>
  <c r="J47" i="30"/>
  <c r="J46" i="30"/>
  <c r="J45" i="30"/>
  <c r="J43" i="30"/>
  <c r="J42" i="30"/>
  <c r="J41" i="30"/>
  <c r="J40" i="30"/>
  <c r="J38" i="30"/>
  <c r="J37" i="30"/>
  <c r="J36" i="30"/>
  <c r="J35" i="30" s="1"/>
  <c r="J33" i="30"/>
  <c r="J31" i="30" s="1"/>
  <c r="J32" i="30"/>
  <c r="J30" i="30"/>
  <c r="J29" i="30"/>
  <c r="J28" i="30"/>
  <c r="J26" i="30"/>
  <c r="J25" i="30" s="1"/>
  <c r="C13" i="29" s="1"/>
  <c r="J24" i="30"/>
  <c r="J23" i="30"/>
  <c r="J22" i="30"/>
  <c r="J21" i="30"/>
  <c r="J18" i="30"/>
  <c r="J17" i="30"/>
  <c r="J15" i="30"/>
  <c r="J14" i="30"/>
  <c r="J13" i="30"/>
  <c r="J12" i="30"/>
  <c r="J11" i="30"/>
  <c r="J10" i="30"/>
  <c r="J9" i="30"/>
  <c r="J8" i="30"/>
  <c r="J6" i="30"/>
  <c r="J5" i="30"/>
  <c r="F11" i="43" l="1"/>
  <c r="F17" i="43" s="1"/>
  <c r="J20" i="30"/>
  <c r="C12" i="29" s="1"/>
  <c r="J61" i="30"/>
  <c r="C24" i="29" s="1"/>
  <c r="C15" i="29"/>
  <c r="J3" i="30"/>
  <c r="C8" i="29" s="1"/>
  <c r="J44" i="30"/>
  <c r="C19" i="29" s="1"/>
  <c r="B60" i="36"/>
  <c r="J96" i="30"/>
  <c r="D34" i="29" s="1"/>
  <c r="J67" i="30"/>
  <c r="C27" i="29" s="1"/>
  <c r="J70" i="30"/>
  <c r="C28" i="29" s="1"/>
  <c r="J52" i="30"/>
  <c r="C22" i="29" s="1"/>
  <c r="J39" i="30"/>
  <c r="C18" i="29" s="1"/>
  <c r="J16" i="30"/>
  <c r="C10" i="29" s="1"/>
  <c r="J57" i="30"/>
  <c r="C23" i="29" s="1"/>
  <c r="J75" i="30"/>
  <c r="C30" i="29" s="1"/>
  <c r="J84" i="30"/>
  <c r="C31" i="29" s="1"/>
  <c r="J7" i="30"/>
  <c r="C9" i="29" s="1"/>
  <c r="J27" i="30"/>
  <c r="C14" i="29" s="1"/>
  <c r="D243" i="36"/>
  <c r="B24" i="36"/>
  <c r="B28" i="36" s="1"/>
  <c r="B154" i="36"/>
  <c r="B156" i="36" s="1"/>
  <c r="A12" i="31"/>
  <c r="A10" i="31"/>
  <c r="H238" i="36"/>
  <c r="H232" i="36"/>
  <c r="H234" i="36"/>
  <c r="H240" i="36"/>
  <c r="H236" i="36"/>
  <c r="F12" i="31"/>
  <c r="B26" i="36"/>
  <c r="B62" i="36"/>
  <c r="B64" i="36" s="1"/>
  <c r="F10" i="31"/>
  <c r="G38" i="34"/>
  <c r="C44" i="33"/>
  <c r="A61" i="32"/>
  <c r="B18" i="33"/>
  <c r="A33" i="34"/>
  <c r="B16" i="34"/>
  <c r="B18" i="34" s="1"/>
  <c r="B28" i="32"/>
  <c r="C17" i="29"/>
  <c r="C26" i="29"/>
  <c r="F19" i="43" l="1"/>
  <c r="F22" i="43" s="1"/>
  <c r="F17" i="31"/>
  <c r="D11" i="29"/>
  <c r="D21" i="29"/>
  <c r="D25" i="29"/>
  <c r="J64" i="30"/>
  <c r="J34" i="30"/>
  <c r="D16" i="29"/>
  <c r="G41" i="34"/>
  <c r="F14" i="31" s="1"/>
  <c r="B20" i="33"/>
  <c r="B22" i="33" s="1"/>
  <c r="B24" i="33" s="1"/>
  <c r="J2" i="30"/>
  <c r="J74" i="30"/>
  <c r="B20" i="34"/>
  <c r="D7" i="29"/>
  <c r="J51" i="30"/>
  <c r="B22" i="34"/>
  <c r="D29" i="29"/>
  <c r="J19" i="30"/>
  <c r="B66" i="36"/>
  <c r="B68" i="36"/>
  <c r="B158" i="36"/>
  <c r="B32" i="36"/>
  <c r="B34" i="36"/>
  <c r="B30" i="32"/>
  <c r="B32" i="32"/>
  <c r="F19" i="31" l="1"/>
  <c r="F22" i="31" s="1"/>
  <c r="D35" i="29"/>
  <c r="D37" i="29" s="1"/>
  <c r="B24" i="34"/>
  <c r="B26" i="33"/>
  <c r="B28" i="33" s="1"/>
  <c r="B30" i="33" s="1"/>
  <c r="B32" i="33" s="1"/>
  <c r="B27" i="34"/>
  <c r="B70" i="36"/>
  <c r="B72" i="36" s="1"/>
  <c r="F13" i="38"/>
  <c r="D9" i="26"/>
  <c r="B160" i="36"/>
  <c r="B162" i="36" s="1"/>
  <c r="B164" i="36" s="1"/>
  <c r="B38" i="36"/>
  <c r="B76" i="36"/>
  <c r="B80" i="36" s="1"/>
  <c r="B36" i="36"/>
  <c r="B40" i="36" s="1"/>
  <c r="B34" i="32"/>
  <c r="F146" i="4"/>
  <c r="F144" i="4"/>
  <c r="D7" i="26" l="1"/>
  <c r="D38" i="29"/>
  <c r="D39" i="29" s="1"/>
  <c r="B82" i="36"/>
  <c r="B84" i="36" s="1"/>
  <c r="B44" i="36"/>
  <c r="B42" i="36"/>
  <c r="B46" i="36" s="1"/>
  <c r="B166" i="36"/>
  <c r="B168" i="36" s="1"/>
  <c r="B37" i="32"/>
  <c r="B39" i="32" s="1"/>
  <c r="B34" i="33"/>
  <c r="F149" i="4"/>
  <c r="C16" i="1" s="1"/>
  <c r="B50" i="36" l="1"/>
  <c r="B48" i="36"/>
  <c r="B170" i="36"/>
  <c r="B172" i="36" s="1"/>
  <c r="B88" i="36"/>
  <c r="B90" i="36" s="1"/>
  <c r="B92" i="36" s="1"/>
  <c r="B96" i="36" s="1"/>
  <c r="B42" i="32"/>
  <c r="B174" i="36" l="1"/>
  <c r="B44" i="32"/>
  <c r="B176" i="36" l="1"/>
  <c r="B46" i="32"/>
  <c r="B48" i="32" s="1"/>
  <c r="B50" i="32" s="1"/>
  <c r="B52" i="32" s="1"/>
  <c r="B54" i="32" s="1"/>
  <c r="F90" i="4"/>
  <c r="F88" i="4"/>
  <c r="B180" i="36" l="1"/>
  <c r="B182" i="36" s="1"/>
  <c r="B184" i="36" s="1"/>
  <c r="B186" i="36" s="1"/>
  <c r="B188" i="36" s="1"/>
  <c r="B190" i="36" s="1"/>
  <c r="B192" i="36" s="1"/>
  <c r="B194" i="36" s="1"/>
  <c r="B196" i="36" s="1"/>
  <c r="B200" i="36" s="1"/>
  <c r="B202" i="36" s="1"/>
  <c r="B204" i="36" s="1"/>
  <c r="B56" i="32"/>
  <c r="F134" i="4"/>
  <c r="F126" i="4" l="1"/>
  <c r="F124" i="4"/>
  <c r="F106" i="4"/>
  <c r="F51" i="4"/>
  <c r="F136" i="4" l="1"/>
  <c r="F122" i="4"/>
  <c r="F120" i="4"/>
  <c r="F118" i="4"/>
  <c r="F116" i="4"/>
  <c r="F128" i="4" l="1"/>
  <c r="F130" i="4" s="1"/>
  <c r="F138" i="4"/>
  <c r="F108" i="4"/>
  <c r="F110" i="4" s="1"/>
  <c r="C12" i="1" s="1"/>
  <c r="F140" i="4" l="1"/>
  <c r="C13" i="1" s="1"/>
  <c r="F80" i="4" l="1"/>
  <c r="F86" i="4"/>
  <c r="F96" i="4"/>
  <c r="F78" i="4"/>
  <c r="F68" i="4"/>
  <c r="F66" i="4"/>
  <c r="F59" i="4"/>
  <c r="F57" i="4"/>
  <c r="F49" i="4"/>
  <c r="F47" i="4"/>
  <c r="F26" i="4"/>
  <c r="F28" i="4"/>
  <c r="F30" i="4"/>
  <c r="F24" i="4"/>
  <c r="F14" i="4"/>
  <c r="F16" i="4"/>
  <c r="F18" i="4"/>
  <c r="F12" i="4"/>
  <c r="F92" i="4" l="1"/>
  <c r="F70" i="4"/>
  <c r="F98" i="4"/>
  <c r="F20" i="4"/>
  <c r="F32" i="4"/>
  <c r="F82" i="4"/>
  <c r="F62" i="4"/>
  <c r="F53" i="4"/>
  <c r="F100" i="4" l="1"/>
  <c r="C11" i="1" s="1"/>
  <c r="F41" i="4"/>
  <c r="C9" i="1" s="1"/>
  <c r="F72" i="4"/>
  <c r="C10" i="1" s="1"/>
  <c r="A4" i="4" l="1"/>
  <c r="D15" i="1"/>
  <c r="D8" i="1" l="1"/>
  <c r="D18" i="1" s="1"/>
  <c r="D11" i="26" l="1"/>
  <c r="D19" i="1"/>
  <c r="D20" i="1" s="1"/>
  <c r="H230" i="36" l="1"/>
  <c r="H243" i="36" s="1"/>
  <c r="F11" i="37" s="1"/>
  <c r="F14" i="37" s="1"/>
  <c r="F16" i="37" s="1"/>
  <c r="F19" i="37" l="1"/>
  <c r="F11" i="38"/>
  <c r="F17" i="38" s="1"/>
  <c r="F19" i="38" s="1"/>
  <c r="F22" i="38" l="1"/>
  <c r="D8" i="26"/>
  <c r="D14" i="26" s="1"/>
  <c r="D16" i="26" s="1"/>
  <c r="D18" i="26" l="1"/>
  <c r="D22" i="26" l="1"/>
  <c r="D20" i="26"/>
</calcChain>
</file>

<file path=xl/sharedStrings.xml><?xml version="1.0" encoding="utf-8"?>
<sst xmlns="http://schemas.openxmlformats.org/spreadsheetml/2006/main" count="2504" uniqueCount="1044">
  <si>
    <t>Št. postavke</t>
  </si>
  <si>
    <t>Opis</t>
  </si>
  <si>
    <t>Znesek v EUR brez DDV</t>
  </si>
  <si>
    <t>Enota</t>
  </si>
  <si>
    <t>Cena v EUR</t>
  </si>
  <si>
    <t>Vrednost brez DDV</t>
  </si>
  <si>
    <t>Preddela</t>
  </si>
  <si>
    <t>Količina</t>
  </si>
  <si>
    <t>kos</t>
  </si>
  <si>
    <t>m2</t>
  </si>
  <si>
    <t>m3</t>
  </si>
  <si>
    <t>m1</t>
  </si>
  <si>
    <t>Rekapitulacija</t>
  </si>
  <si>
    <t>Postavitev in zavarovanje prečnega profila ostale javne ceste v ravninskem terenu</t>
  </si>
  <si>
    <t>V priloženem popisu je v nekaterih postavkah zaradi ustreznejšega opisa materialov ali opreme v informativne namene naveden tudi proizvajalec in tip materiala ali opreme. Navedba je zgolj informativne narave in se lahko ponudi material oz. oprema, ki je enakovredna (68 člen ZJN-3).</t>
  </si>
  <si>
    <t>DDV (22%)</t>
  </si>
  <si>
    <t>GEODETSKA DELA</t>
  </si>
  <si>
    <t>IZKOPI</t>
  </si>
  <si>
    <t>SKUPAJ  (BREZ DDV)</t>
  </si>
  <si>
    <t>SKUPAJ  (Z DDV)</t>
  </si>
  <si>
    <t>2.1</t>
  </si>
  <si>
    <t>2.3</t>
  </si>
  <si>
    <t>2.4</t>
  </si>
  <si>
    <t>Obnova in zavarovanje zakoličbe osi trase ostale javne ceste v ravninskem terenu</t>
  </si>
  <si>
    <t>2.5</t>
  </si>
  <si>
    <t>Tuje storitve</t>
  </si>
  <si>
    <t>kpl</t>
  </si>
  <si>
    <t>TUJE STORITVE</t>
  </si>
  <si>
    <t>PROMETNE POVRŠINE</t>
  </si>
  <si>
    <t>Nepredvidena dela vpisana v gradbeni dnevnik in potrjena s strani odgovornega nadzornika.</t>
  </si>
  <si>
    <t>Zakoličba in zavarovanje detajlnih točk (ocena!)</t>
  </si>
  <si>
    <t>Rušenje asfaltnih plasti debeline do 15 cm, nakladanje in odvoz porušenega asfalta na ustrezno deponijo po izboru izvajalca in s plačilom deponijske takse.</t>
  </si>
  <si>
    <t>Obnova in zavarovanje zakoličbe trase komunalnih vodov v ravninskem terenu, ob prisotnosti upravljalca posameznega komunalnega voda.</t>
  </si>
  <si>
    <t>ČIŠČENJE TERENA</t>
  </si>
  <si>
    <t>OSTALA PREDDELA</t>
  </si>
  <si>
    <t>Zemeljska dela</t>
  </si>
  <si>
    <t>PLANUM TEMELJNIH TAL</t>
  </si>
  <si>
    <t>Humiziranje brežin, bankin in zelenic z valjanjem, v debelini 15 cm - strojno, z zatravitvijo in posevkom travnatega semena. Uporaba predhodno odmaknjenega, odkopanega humusa.</t>
  </si>
  <si>
    <t>NASIPI, BREŽINE IN ZELENICE</t>
  </si>
  <si>
    <t>Voziščne konstrukcije</t>
  </si>
  <si>
    <t>2.3.1</t>
  </si>
  <si>
    <t>NOSILNE PLASTI</t>
  </si>
  <si>
    <t>OBRABNO-ZAPORNE PLASTI</t>
  </si>
  <si>
    <t>2.3.2</t>
  </si>
  <si>
    <t>2.3.2.1</t>
  </si>
  <si>
    <t>2.3.2.2</t>
  </si>
  <si>
    <t>ROBNI ELEMENTI VOZIŠČA</t>
  </si>
  <si>
    <t>2.3.3</t>
  </si>
  <si>
    <t>2.3.3.1</t>
  </si>
  <si>
    <t>Odvodnjavanje</t>
  </si>
  <si>
    <t>2.4.1</t>
  </si>
  <si>
    <t>2.4.2.3</t>
  </si>
  <si>
    <t>Prometna oprema in signalizacija</t>
  </si>
  <si>
    <t>2.5.1</t>
  </si>
  <si>
    <t>Pokončna oprema cest</t>
  </si>
  <si>
    <t>Izdelava temelja iz cementnega betona C 12/15, globine 80 cm, premera 40 cm</t>
  </si>
  <si>
    <t>Dobava in vgraditev stebrička za prometni znak iz vroče cinkane jeklene cevi s premerom 64 mm, dolge 3500 mm</t>
  </si>
  <si>
    <t>Dobava in pritrditev trikotnega prometnega znaka, podloga iz vroče cinkane jeklene pločevine, znak z odsevno folijo RA3, dolžina stranice a = 600 mm, skladno s standardom SIST EN 12899-1.</t>
  </si>
  <si>
    <t>2.5.1.1</t>
  </si>
  <si>
    <t>2.5.1.2</t>
  </si>
  <si>
    <t>2.5.1.3</t>
  </si>
  <si>
    <t>2.5.1.4</t>
  </si>
  <si>
    <t>2.5.1.6</t>
  </si>
  <si>
    <t>2.5.1.7</t>
  </si>
  <si>
    <t>2.5.1.8</t>
  </si>
  <si>
    <t>2.5.2</t>
  </si>
  <si>
    <t>Označbe na vozišču</t>
  </si>
  <si>
    <t>2.5.2.1</t>
  </si>
  <si>
    <t>2.5.2.2</t>
  </si>
  <si>
    <t>12.1</t>
  </si>
  <si>
    <t>12.1.1.1</t>
  </si>
  <si>
    <t>12.1.1.12</t>
  </si>
  <si>
    <t>SPLOŠNO:</t>
  </si>
  <si>
    <t>(-) Dela je potrebno izvajati po projektni dokumentaciji, v skladu z veljavnimi tehničnimi predpisi, normativi in standardi ob upoštevanju zahtev iz varstva pri delu. Uporabljati je potrebno samo materiale, ki ustrezajo predpisom in standardom.</t>
  </si>
  <si>
    <t>(-) Za vse vgrajene materiale mora izvajalec del predložiti dokumentacijo (atesti, certifikati, meritve....).</t>
  </si>
  <si>
    <t>(-) Izvajalec del mora pri izvedbi del upoštevati navodila tehničnega poročila.</t>
  </si>
  <si>
    <t>(-) V enotnih cenah morajo biti zajeti tudi naslednji stroški:</t>
  </si>
  <si>
    <t>... ureditev gradbišča, postavitev gradbiščne table, zaščitna ograja in obvestila ter ostala pripravljalna dela, z vsemi deli in materialom ter dnevno čiščenje gradbišča,</t>
  </si>
  <si>
    <t>... ves potreben material z dobavo, transporti in vgrajevanjem,</t>
  </si>
  <si>
    <t>... izvedba dela po popisu iz postavke in načrta,</t>
  </si>
  <si>
    <t>... zavarovanja gradbišča,</t>
  </si>
  <si>
    <t>... začasne in stalne deponije in pripadajoči transporti,</t>
  </si>
  <si>
    <t>... koordinacija med investitorjem, upravljalci, izvajalci, podizvajalci in soglasodajalci,</t>
  </si>
  <si>
    <t>... sortiranje odpadkov na gradbišču (gradbiščni odpadki), stroški nakladanja, odvoza na registrirano stalno deponijo ter plačilo stroškov deponije in taks (če v postavki ni drugače določeno)</t>
  </si>
  <si>
    <t>(-) Obračun se mora izvajati na osnovi dejansko opravljenih količin, katere z vpisom v gradbeni dnevnik potrdi odgovorni nadzornik.</t>
  </si>
  <si>
    <t>Odstranitev grmovja, živih mej in posek dreves z debli, vejami ter odstranitev panjev. Odvoz na ustrezno deponijo in plačilom deponijske takse. Opomba: posek in odstranitev živih mej ob cesti. Vključno z odvozom na deponijo in plačilom dpeonijske takse.</t>
  </si>
  <si>
    <t>Rezanje asfaltne plasti s talno diamantno žago, globine do največ 15 cm. Normalna debelina asfalta je 8 cm.</t>
  </si>
  <si>
    <t>Ureditev planuma temeljnih tal slabo nosilne zemljine – 3. kategorije. Obračun po dejanskih izmerah. Območje ceste.</t>
  </si>
  <si>
    <t>Nabava, dobava in izdelava obrabne in zaporne plasti bituminizirane zmesi AC 11 surf B 50/70 A3, v debelini 4 cm. V ceni je zajeta izdelava v projektiranih padcih in naklonih, ter vsa dodatna in zaščitna dela. Območje ceste.</t>
  </si>
  <si>
    <t>JAŠKI IN VEZNA KANALIZACIJA</t>
  </si>
  <si>
    <t>1</t>
  </si>
  <si>
    <t>2</t>
  </si>
  <si>
    <t>Dobava in pritrditev okroglega prometnega znaka, podloga iz vroče cinkane jeklene pločevine, znak z odsevno folijo RA3, premera 600 mm, skladno s standardom SIST EN 12899-1.</t>
  </si>
  <si>
    <t>Dobava in vgradnja prometnega ogledala.</t>
  </si>
  <si>
    <t>1.1</t>
  </si>
  <si>
    <t>1.2</t>
  </si>
  <si>
    <t>1.3</t>
  </si>
  <si>
    <t>1.4</t>
  </si>
  <si>
    <t>1.6</t>
  </si>
  <si>
    <t>1.1.1</t>
  </si>
  <si>
    <t>1.1.1.1</t>
  </si>
  <si>
    <t>1.1.1.2</t>
  </si>
  <si>
    <t>1.1.1.3</t>
  </si>
  <si>
    <t>1.1.1.4</t>
  </si>
  <si>
    <t>1.1.1.</t>
  </si>
  <si>
    <t>1.1.2</t>
  </si>
  <si>
    <t>1.1.2.1</t>
  </si>
  <si>
    <t>1.1.2.2</t>
  </si>
  <si>
    <t>1.1.2.3</t>
  </si>
  <si>
    <t>1.1.2.4</t>
  </si>
  <si>
    <t>1.2.1</t>
  </si>
  <si>
    <t>1.3.1</t>
  </si>
  <si>
    <t>1.3.1.1</t>
  </si>
  <si>
    <t>1.1.3</t>
  </si>
  <si>
    <t>1.2.1.1</t>
  </si>
  <si>
    <t>1.2.1.2</t>
  </si>
  <si>
    <t>1.2.1.3</t>
  </si>
  <si>
    <t>1.2.2</t>
  </si>
  <si>
    <t>1.2.2.1</t>
  </si>
  <si>
    <t>1.2.2.2</t>
  </si>
  <si>
    <t>1.2.3</t>
  </si>
  <si>
    <t>1.2.3.1</t>
  </si>
  <si>
    <t>1.2.3.2</t>
  </si>
  <si>
    <t>1.2.3.</t>
  </si>
  <si>
    <t>1.3.1.2</t>
  </si>
  <si>
    <t>Široki izkop slabo nosilne zemljine – 3. kategorije – strojno z nakladanjem z odvozom na ustrezno deponijo po izboru izvajalca, skupaj z razgrinjanjem in plačilom deponijske takse. Izkop za cesto. OBRAČUN PO IZKAZU KUBATUR.</t>
  </si>
  <si>
    <t>Nabava, dobava in izdelava nosilne plasti bituminizirane zmesi AC 22 base B 50/70 A3, v debelini 6 cm. V ceni je zajeta izdelava v projektiranih padcih in naklonih, ter vsa dodatna in zaščitna dela. Območje uvozov.</t>
  </si>
  <si>
    <t>Površinski izkop plodne zemljine – 1. kategorije – strojno z nakladanjem oz. odmikom za humiziranje brežin, zelenic. Povprena debelina humusa znaša 20 cm.</t>
  </si>
  <si>
    <t>Ročni izkop slabo nosilne zemljine 3.kategorije - z nakladanjem na prevozno sredstvo odvozom na deponijo gradbenih odpadkov in plačilom deponijske takse. Ocena 2% izkopa.</t>
  </si>
  <si>
    <t>Izdelava nevezane nosilne plasti drobljenca iz kamnine v debelini 21 do 30 cm (D32). Dobava na mesto vgradnje in izdelava nosilne plasti z enakomerno zrnatim drobljencem zrnavosti 0-32mm, s sprotno komprimacijo do zahtevane zbitosti. Zaključna plast mora dosegati modul nosilnosti Ev2 =120 Mpa. V ceni so zajete tudi meritve zbitosti in nosilnosti s togo krožno ploščo ter izvedba finega planuma iz drobljenca 0/8 v debelini do 2 cm pred pričetkom polaganja nosilne asfaltne plasti. PO IZKAZU KUBATUR</t>
  </si>
  <si>
    <t>Rušenje in odvoz obstoječe prometne signalizacije na ustrezno deponijo po izboru izvajalca in s plačilom deponijske takse.</t>
  </si>
  <si>
    <t>2.3.2.3</t>
  </si>
  <si>
    <t>Izdelava debeloslojne vzdolžne označbe bele barve na vozišču z večkomponentno hladno plastiko z vmešanimi drobci / kroglicami stekla, vključno 250 g/m2 dodatnega posipa z drobci stekla, strojno, debelina plasti 3 mm, širina črte 10 cm, bele barve, raster 1-1-1, skladno s standardom SIST EN 1436+A1.</t>
  </si>
  <si>
    <t>Izdelava stikov med starim in novim asfaltom z bitumensko pasto.</t>
  </si>
  <si>
    <t>Pobrizg s cestogradbenim bitumnom 0,3 kg/m2.</t>
  </si>
  <si>
    <t>Ročno planiranje dna kanalskih rovov, propustov, z točnostjo +/- 3 cm. Cevni prepust.</t>
  </si>
  <si>
    <t xml:space="preserve">Vgraditev posteljice iz kamnitega materiala 0 -100mm v debelini do 50 cm. V ceni je zajeta nabava in dobava materiala na gradbišče, vgrajevanje v plasteh do 40cm pri optimalni vlagi in s sprotnim komprimiranjem na nosilnost EV2=80Mpa. Vključno z vsemi dodatnimi in zaščitnimi deli in preizkusom nosilnosti z merilno ploščo. Obračun po izkazu kubatur v raščenem stanju.  </t>
  </si>
  <si>
    <t>Dobava, nabava in izgradnja prepusta iz betonske cevi premera 400 mm vključno z obbetoniranjem 10 cm nad temenom cevi z betonom C20/25 in obdelavo vtoka/iztoka prepusta. V ceni zajeta vsa pomožna dela (izkop, zasip), sedlast priključek na meteorni kanal, vsi materiali in prenosi.</t>
  </si>
  <si>
    <t>št.</t>
  </si>
  <si>
    <t>Normativ</t>
  </si>
  <si>
    <t>Opis postavke</t>
  </si>
  <si>
    <t>Opomba postavke</t>
  </si>
  <si>
    <t>Enota mere</t>
  </si>
  <si>
    <t>Cena na enoto</t>
  </si>
  <si>
    <t>Znesek</t>
  </si>
  <si>
    <t>Geodetska dela</t>
  </si>
  <si>
    <t/>
  </si>
  <si>
    <t>S 1 1 122</t>
  </si>
  <si>
    <t>Obnova in zavarovanje zakoličbe osi trase ostale javne ceste v gričevnatem terenu</t>
  </si>
  <si>
    <t>KM</t>
  </si>
  <si>
    <t>S 1 1 132</t>
  </si>
  <si>
    <t>Obnova in zavarovanje zakoličbe trase komunalnih vodov v gričevnatem terenu</t>
  </si>
  <si>
    <t>S 1 1 222</t>
  </si>
  <si>
    <t>Postavitev in zavarovanje prečnega profila ostale javne ceste v gričevnatem terenu</t>
  </si>
  <si>
    <t>KOS</t>
  </si>
  <si>
    <t>S 1 1 232</t>
  </si>
  <si>
    <t>Postavitev in zavarovanje prečnega profila za komunalne vode v gričevnatem terenu</t>
  </si>
  <si>
    <t>S 1 1 313</t>
  </si>
  <si>
    <t>Postavitev in zavarovanje profilov za zakoličbo objekta s površino nad  100 m2</t>
  </si>
  <si>
    <t>S 1 1 631</t>
  </si>
  <si>
    <t>Posnetek višine in položaja točke na terenu/objektu</t>
  </si>
  <si>
    <t>Posnetek detajlnih točk na terenu.</t>
  </si>
  <si>
    <t>S 1 1 651</t>
  </si>
  <si>
    <t>Posnetek obstoječega objekta</t>
  </si>
  <si>
    <t>Posnetek obstoječe brvi preko Tolminke.</t>
  </si>
  <si>
    <t>URA</t>
  </si>
  <si>
    <t>Čiščenje terena</t>
  </si>
  <si>
    <t>S 1 2 112</t>
  </si>
  <si>
    <t>Odstranitev grmovja na redko porasli površini (do 50 % pokritega tlorisa) - strojno</t>
  </si>
  <si>
    <t>Vključno z odvozom na deponijo in plačilom deponijske takse.</t>
  </si>
  <si>
    <t>M2</t>
  </si>
  <si>
    <t>S 1 2 331</t>
  </si>
  <si>
    <t>Porušitev in odstranitev cementnobetonske krovne plasti v debelini do 15 cm</t>
  </si>
  <si>
    <t>M3</t>
  </si>
  <si>
    <t>S 1 2 383</t>
  </si>
  <si>
    <t>Rezanje asfaltne plasti s talno diamantno žago. debele 11 do 15 cm</t>
  </si>
  <si>
    <t>M1</t>
  </si>
  <si>
    <t>S 1 2 323</t>
  </si>
  <si>
    <t>Porušitev in odstranitev asfaltne plasti v debelini nad 10 cm</t>
  </si>
  <si>
    <t>S 1 2 153</t>
  </si>
  <si>
    <t>Posek in odstranitev drevesa z deblom premera nad 50 cm ter odstranitev vej</t>
  </si>
  <si>
    <t>S 1 2 169</t>
  </si>
  <si>
    <t>Odstranitev panja s premerom nad 50 cm z odvozom na deponijo na razdaljo nad 1000 m</t>
  </si>
  <si>
    <t>Ostala preddela</t>
  </si>
  <si>
    <t>S 1 3 311</t>
  </si>
  <si>
    <t>Organizacija gradbišča - postavitev začasnih objektov</t>
  </si>
  <si>
    <t>S 1 3 312</t>
  </si>
  <si>
    <t>Organizacija gradbišča - odstranitev začasnih objektov</t>
  </si>
  <si>
    <t>Izkopi</t>
  </si>
  <si>
    <t>S 2 1 114</t>
  </si>
  <si>
    <t xml:space="preserve">Površinski izkop plodne zemljine - 1. kategorije - strojno z nakladanjem </t>
  </si>
  <si>
    <t>Vključno z odvozom na začasno deponijo.</t>
  </si>
  <si>
    <t>S 2 1 231</t>
  </si>
  <si>
    <t>Široki izkop zrnate kamnine - 3. kategorije - z nakladanjem</t>
  </si>
  <si>
    <t xml:space="preserve">Izkop za kolesarsko pot in kamnite zložbe. Vključno z odvozom na deponijo in plačilom deponijske takse. _x000D_
</t>
  </si>
  <si>
    <t>S 2 1 253</t>
  </si>
  <si>
    <t>Široki izkop trde kamnine - 5. kategorije z nakladanjem</t>
  </si>
  <si>
    <t xml:space="preserve">Izkop za kolesarsko pot in kamnite zložbe. Vključno z odvozom na deponijo in plačilom deponijske takse._x000D_
</t>
  </si>
  <si>
    <t>S 2 1 314</t>
  </si>
  <si>
    <t>Izkop vezljive zemljine/zrnate kamnine - 3. kategorije za temelje. kanalske rove. prepuste. jaške in drenaže. širine do 1.0 m in globine do 1.0 m - strojno. planiranje dna ročno</t>
  </si>
  <si>
    <t>Izkop za drenažo. Vključno z odvozom na deponijo in predajo pooblaščenemu prevzemniku gradbenih odpadkov.</t>
  </si>
  <si>
    <t>S 2 1 364</t>
  </si>
  <si>
    <t>Izkop vezljive zemljine/zrnate kamnine - 3. kategorije za temelje. kanalske rove. prepuste. jaške in drenaže. širine 1.1 do 2.0 m in globine 1.1 do 2.0 m - strojno. planiranje dna ročno</t>
  </si>
  <si>
    <t>Izkop za prepuste in meteorno kanalizacijo. Vključno z odvozom na deponijo in plačilom deponijske takse.</t>
  </si>
  <si>
    <t>S 2 1 374</t>
  </si>
  <si>
    <t>Izkop vezljive zemljine/zrnate kamnine - 3. kategorije za temelje. kanalske rove. prepuste. jaške in drenaže. širine 1.1 do 2.0 m in globine 2.1 do 4.0 m - strojno. planiranje dna ročno</t>
  </si>
  <si>
    <t>Izkop za prepuste in meteorno kanalizacjo. Vključno z odvozom na deponijo in plačilom deponijske takse.</t>
  </si>
  <si>
    <t>S 2 1 376</t>
  </si>
  <si>
    <t xml:space="preserve">Izkop trde kamnine - 5. kategorije za temelje. kanalske rove. prepuste. jaške in drenaže. širine 1.1 do 2.0 m in globine 2.1 do 4.0 m </t>
  </si>
  <si>
    <t>S 2 1 994</t>
  </si>
  <si>
    <t xml:space="preserve">Ročni izkop zrnate kamnine - 3. kategorije </t>
  </si>
  <si>
    <t>Ocena 2% širokega izkopa.</t>
  </si>
  <si>
    <t>2.2</t>
  </si>
  <si>
    <t>Planum temeljnih tal</t>
  </si>
  <si>
    <t>Planum temeljinh tal</t>
  </si>
  <si>
    <t>S 2 2 113</t>
  </si>
  <si>
    <t>Ureditev planuma temeljnih tal zrnate kamnine - 3. kategorije</t>
  </si>
  <si>
    <t>Nasipi</t>
  </si>
  <si>
    <t>S 2 4 112</t>
  </si>
  <si>
    <t>Vgraditev nasipa iz zrnate kamnine - 3. kategorije</t>
  </si>
  <si>
    <t>Nabava. dobava in vgradnja nasipa iz kamnoloma. zrnavosti 0-125. Vgrajevanje v plasteh po max 40 cm.</t>
  </si>
  <si>
    <t>S 2 4 421</t>
  </si>
  <si>
    <t>Vgraditev posteljice v debelini plasti do 30 cm iz zrnate kamnine - 3. kategorije</t>
  </si>
  <si>
    <t>Nabav in dobava kamnite posteljice zrnavosti 0-125.</t>
  </si>
  <si>
    <t>S 2 4 214</t>
  </si>
  <si>
    <t>Zasip z zrnato kamnino - 3. kategorije - strojno</t>
  </si>
  <si>
    <t>Zasip drenaže. prepustov in meteorne kanalizacije. Vključno z nabavo in dobavo materiala.</t>
  </si>
  <si>
    <t>Brežine in zelenice</t>
  </si>
  <si>
    <t>S 2 5 151</t>
  </si>
  <si>
    <t>Doplačilo za zatravitev s semenom</t>
  </si>
  <si>
    <t>S 2 5 122</t>
  </si>
  <si>
    <t>Humuziranje brežine z valjanjem. v debelini do 15 cm - strojno</t>
  </si>
  <si>
    <t>Uporaba deponiranega humusa na gradbišču. Vključno z dobavo dodatnega humusa.</t>
  </si>
  <si>
    <t>Ločilne. drenažne in filterske plasti ter delovni plato</t>
  </si>
  <si>
    <t>S 2 3 331</t>
  </si>
  <si>
    <t>Dobava in vgraditev geotekstilije za drenažno plast. po načrtu</t>
  </si>
  <si>
    <t>Nabava. dobava in vgradnja drenažnega geokompozita (kot npr. Naue Securedrain NW)</t>
  </si>
  <si>
    <t>3</t>
  </si>
  <si>
    <t>Voziščna konstrukcija</t>
  </si>
  <si>
    <t>3.1</t>
  </si>
  <si>
    <t>Nosilne plasti</t>
  </si>
  <si>
    <t>S 3 1 462</t>
  </si>
  <si>
    <t>Izdelava nosilne plasti bituminizirane zmesi AC 16 base B 70/100 A4 v debelini 5 cm</t>
  </si>
  <si>
    <t>S 3 1 645</t>
  </si>
  <si>
    <t>Izdelava nosilne plasti bituminizirane zmesi AC 32 base B 50/70 A3 v debelini 11 cm</t>
  </si>
  <si>
    <t>Sanacija vozišča državne ceste.</t>
  </si>
  <si>
    <t>S 3 1 131</t>
  </si>
  <si>
    <t>Izdelava nevezane nosilne plasti enakomerno zrnatega drobljenca iz kamnine v debelini do 20 cm</t>
  </si>
  <si>
    <t>Tamponski drobljenec 0/32.</t>
  </si>
  <si>
    <t>3.2</t>
  </si>
  <si>
    <t>Obrabne plasti</t>
  </si>
  <si>
    <t>S 3 2 222</t>
  </si>
  <si>
    <t>Izdelava obrabne in zaporne plasti bituminizirane zmesi AC 4 surf B 70/100 A5 Z3 v debelini 2.5 cm</t>
  </si>
  <si>
    <t>S 3 2 571</t>
  </si>
  <si>
    <t>Pobrizg podlage s cestogradbenim bitumnom B v kolicini 0.7 kg/m2</t>
  </si>
  <si>
    <t>S 3 2 278</t>
  </si>
  <si>
    <t>Izdelava obrabne in zaporne plasti bituminizirane zmesi AC 11 surf B 70/100 A3 v debelini 4 cm</t>
  </si>
  <si>
    <t>3.3</t>
  </si>
  <si>
    <t>Robni elementi vozič</t>
  </si>
  <si>
    <t>Robni elementi vozišč</t>
  </si>
  <si>
    <t>S 3 5 214</t>
  </si>
  <si>
    <t>Dobava in vgraditev predfabriciranega dvignjenega robnika iz cementnega betona  s prerezom 15/25 cm</t>
  </si>
  <si>
    <t>S 3 5 275</t>
  </si>
  <si>
    <t>Dobava in vgraditev dvignjenega vtočnega robnika s prerezom 15/25 cm iz cementnega betona</t>
  </si>
  <si>
    <t>3.4</t>
  </si>
  <si>
    <t>Bankine</t>
  </si>
  <si>
    <t>S 3 6 131</t>
  </si>
  <si>
    <t>Izdelava bankine iz drobljenca. široke do 0.50 m</t>
  </si>
  <si>
    <t>Vključno z nabavo in dobavo drobljenca 0/32.</t>
  </si>
  <si>
    <t>4</t>
  </si>
  <si>
    <t>4.1</t>
  </si>
  <si>
    <t>Površinsko odvodnjavanje</t>
  </si>
  <si>
    <t>N 4 1 102</t>
  </si>
  <si>
    <t>Izdelava priklopa kanalete na betonski jašek premera od fi 1000 mm do fi 1200 mm.</t>
  </si>
  <si>
    <t>S 4 1 142</t>
  </si>
  <si>
    <t>Tlakovanje jarka z lomljencem. debelina 20 cm. stiki zapolnjeni s cementno malto. na podložni plasti cementnega betona. debeli 15 cm</t>
  </si>
  <si>
    <t>S 4 1 232</t>
  </si>
  <si>
    <t>Utrditev jarka s kanaletami na stik iz cementnega betona. dolžine 100 cm in notranje širine dna kanalete 30 cm. na podložni plasti iz betona C12/15 debeline 10 cm.</t>
  </si>
  <si>
    <t>Stiki zapolnjeni s fino cemento malto.</t>
  </si>
  <si>
    <t>4.2</t>
  </si>
  <si>
    <t>Drenaže</t>
  </si>
  <si>
    <t>N 4 1 101</t>
  </si>
  <si>
    <t xml:space="preserve">Izdelava vzdolžne in prečne drenaže. globoke do 1.00 m. na planumu izkopa. z gibljivimi plastičnimi cevmi premera DN 160 mm._x000D_
</t>
  </si>
  <si>
    <t>S 4 2 433</t>
  </si>
  <si>
    <t>Izdelava izcednice (barbakane) iz gibljive plastične cevi. premera 10 cm. dolžine nad 100 cm</t>
  </si>
  <si>
    <t>S 4 2 311</t>
  </si>
  <si>
    <t>Zasip cevne drenaže z zmesjo kamnitih zrn. obvito z geosintetikom. z 0.1 do 0.2 m3/m1. po načrtu</t>
  </si>
  <si>
    <t>Drenažni zasip zrnavosti 16/32. Geosintetik natezne trdnosti 14 kN/m2.</t>
  </si>
  <si>
    <t>4.3</t>
  </si>
  <si>
    <t>Kanalizacija - cevi</t>
  </si>
  <si>
    <t>N 4 3 101</t>
  </si>
  <si>
    <t>Izdelava kanalizacije iz cevi iz polivinilklorida. vključno s podložno plastjo iz zmesi kamnitih zrn. premera 16 cm. v globini do 1.00 m.</t>
  </si>
  <si>
    <t>DN 160 mm. SN 8. Vezna kanalizacija. V ceni zajeta vsa pomožna dela (izkop. zasip). sedlast priključek na meteorni kanal. obbetoniranje priklopa. vsi materiali in prenosi.</t>
  </si>
  <si>
    <t>N 4 3 105</t>
  </si>
  <si>
    <t>Dobava in vgraditev pešcenega materiala granulacije 8 do 16 mm s komprimacijo. v coni cevovoda v debelini 30 cm nad temenom.</t>
  </si>
  <si>
    <t>S 4 3 287</t>
  </si>
  <si>
    <t>Obbetoniranje cevi za kanalizacijo s cementnim betonom C 12/15. po detajlu iz načrta. premera 60 cm</t>
  </si>
  <si>
    <t>Cevni prepusti.</t>
  </si>
  <si>
    <t>S 4 3 283</t>
  </si>
  <si>
    <t>Obbetoniranje cevi za kanalizacijo s cementnim betonom C 12/15. po detajlu iz načrta. premera 25 cm</t>
  </si>
  <si>
    <t>S 4 3 223</t>
  </si>
  <si>
    <t>Izdelava kanalizacije iz cevi iz polivinilklorida. vključno s podložno plastjo iz zmesi kamnitih zrn. premera 25 cm. v globini do 1.0 m</t>
  </si>
  <si>
    <t xml:space="preserve">Svetli premer cevi DN 250. SN 8._x000D_
</t>
  </si>
  <si>
    <t>S 4 3 227</t>
  </si>
  <si>
    <t>Izdelava kanalizacije iz cevi iz polivinilklorida. vključno s podložno plastjo iz zmesi kamnitih zrn. premera 60 cm. v globini do 1.0 m</t>
  </si>
  <si>
    <t>Svetli premer cevi DN 600. SN 8.</t>
  </si>
  <si>
    <t>S 4 3 511</t>
  </si>
  <si>
    <t xml:space="preserve">Doplačilo za izdelavo kanalizacije v globini 1.1 do 2 m s cevmi premera do 30 cm </t>
  </si>
  <si>
    <t>S 4 3 512</t>
  </si>
  <si>
    <t xml:space="preserve">Doplačilo za izdelavo kanalizacije v globini 1.1 do 2 m s cevmi premera 31 do 60 cm </t>
  </si>
  <si>
    <t>S 4 3 521</t>
  </si>
  <si>
    <t xml:space="preserve">Doplačilo za izdelavo kanalizacije v globini 2.1 do 4 m s cevmi premera do 30 cm </t>
  </si>
  <si>
    <t>S 4 3 831</t>
  </si>
  <si>
    <t>Preskus tesnosti cevi premera do 20 cm</t>
  </si>
  <si>
    <t>S 4 3 832</t>
  </si>
  <si>
    <t>Preskus tesnosti cevi premera 21 do 50 cm</t>
  </si>
  <si>
    <t>S 4 3 833</t>
  </si>
  <si>
    <t>Preskus tesnosti cevi premera nad 50 cm</t>
  </si>
  <si>
    <t>S 4 3 841</t>
  </si>
  <si>
    <t>Pregled vgrajenih cevi s TV kamero</t>
  </si>
  <si>
    <t>4.4</t>
  </si>
  <si>
    <t>Kanalizacija - jaški</t>
  </si>
  <si>
    <t>N 4 4 101</t>
  </si>
  <si>
    <t>Izdelava kaskadnega jaška iz cementnega betona. krožnega prereza s premerom 100 cm. globokega med 1.1 in 2.0 m. Vključno z izdelavo sušnega odtoka.</t>
  </si>
  <si>
    <t>N 4 4 102</t>
  </si>
  <si>
    <t>Izdelava revizijskega jaška iz cementnega betona. krožnega prereza s premerom 100 cm. globokega med 1.1 in 2.0 m. Vključno z vsemi potrebnimi materiali in prenosi.</t>
  </si>
  <si>
    <t>S 4 4 132</t>
  </si>
  <si>
    <t>Izdelava jaška iz cementnega betona. krožnega prereza s premerom 50 cm. globokega 1.0 do 1.5 m</t>
  </si>
  <si>
    <t>Talni požiralnik, vtok pod robnikom.</t>
  </si>
  <si>
    <t>S 4 4 161</t>
  </si>
  <si>
    <t>Izdelava jaška iz cementnega betona. krožnega prereza s premerom 80 cm. globokega do 1.0 m</t>
  </si>
  <si>
    <t>S 4 4 183</t>
  </si>
  <si>
    <t>Izdelava jaška iz cementnega betona. krožnega prereza s premerom 120 cm. globokega 1.5 do 2.0 m</t>
  </si>
  <si>
    <t>S 4 4 184</t>
  </si>
  <si>
    <t>Izdelava jaška iz cementnega betona. krožnega prereza s premerom 120 cm. globokega 2.0 do 2.5 m</t>
  </si>
  <si>
    <t>S 4 4 185</t>
  </si>
  <si>
    <t>Izdelava jaška iz cementnega betona. krožnega prereza s premerom 120 cm. globokega nad 2.5 m</t>
  </si>
  <si>
    <t>S 4 4 961</t>
  </si>
  <si>
    <t>Dobava in vgraditev pokrova iz duktilne litine z nosilnostjo 250 kN. krožnega prereza s premerom 500 mm</t>
  </si>
  <si>
    <t>Talni požiralnik</t>
  </si>
  <si>
    <t>S 4 4 972</t>
  </si>
  <si>
    <t>Dobava in vgraditev pokrova iz duktilne litine z nosilnostjo 400 kN. krožnega prereza s premerom 600 mm</t>
  </si>
  <si>
    <t>Višinska prilagoditev obstoječih pokrovov kanalizacijskega omrežja.</t>
  </si>
  <si>
    <t>Vključno z vsem potrebnim materialom in prenosi.</t>
  </si>
  <si>
    <t>4.5</t>
  </si>
  <si>
    <t>Prepusti</t>
  </si>
  <si>
    <t>S 4 5 213</t>
  </si>
  <si>
    <t>Izdelava poševne vtočne ali iztočne glave prepusta krožnega prereza iz cementnega betona s premerom 60 cm</t>
  </si>
  <si>
    <t>Iztočna glava prepusta iz cementnega betona C25/30 XC2.</t>
  </si>
  <si>
    <t>Izdelava poševne vtočne ali iztočne glave prepusta krožnega prereza iz cementnega betona s premerom 25 cm</t>
  </si>
  <si>
    <t>N 4 3 103</t>
  </si>
  <si>
    <t>Nabava. dobava in vgradnja protipovratne lopute - žabjega pokrova na izpustni cevi notranjega premera 250 mm.</t>
  </si>
  <si>
    <t>Vključno z vsem potrebnim materialom.</t>
  </si>
  <si>
    <t>N 4 3 102</t>
  </si>
  <si>
    <t>Nabava. dobava in vgradnja protipovratne lopute - žabjega pokrova na izpustni cevi notranjega premera 600 mm.</t>
  </si>
  <si>
    <t>5</t>
  </si>
  <si>
    <t>Gradbeno - obrtniška dela</t>
  </si>
  <si>
    <t>Gradbeno obrtniška dela</t>
  </si>
  <si>
    <t>5.1</t>
  </si>
  <si>
    <t>Tesarska dela</t>
  </si>
  <si>
    <t>S 5 1 711</t>
  </si>
  <si>
    <t>Izdelava podprtega opaža robnega venca na premostitvenem. opornem in podpornem objektu</t>
  </si>
  <si>
    <t xml:space="preserve">Robni venec kamnite zložbe._x000D_
</t>
  </si>
  <si>
    <t>5.2</t>
  </si>
  <si>
    <t>Dela z  jeklom za ojačitev</t>
  </si>
  <si>
    <t>Dela z jeklom za ojačitev</t>
  </si>
  <si>
    <t>S 5 2 221</t>
  </si>
  <si>
    <t>Dobava in postavitev rebrastih žic iz visokovrednega naravno trdega jekla B St 500 S s premerom do 12 mm. za enostavno ojačitev</t>
  </si>
  <si>
    <t>KG</t>
  </si>
  <si>
    <t>5.3</t>
  </si>
  <si>
    <t>Dela s cementnim betonom</t>
  </si>
  <si>
    <t>S 5 3 338</t>
  </si>
  <si>
    <t>Dobava in vgraditev ojačenega cementnega betona C25/30 v hodnike in robne vence na premostitvenih objektih in podpornih ali opornih konstrukcijah</t>
  </si>
  <si>
    <t>S 5 3 612</t>
  </si>
  <si>
    <t>Doplačilo za zagotovitev kvalitete cementnega betona C 25/30 za stopnjo izpostavljenosti XC2</t>
  </si>
  <si>
    <t>S 5 3 118</t>
  </si>
  <si>
    <t>Dobava in vgraditev cementnega betona C12/15 v prerez od 0.31 do 0.50 m3/m2-m1</t>
  </si>
  <si>
    <t>Podložni beton kamnite zložbe.</t>
  </si>
  <si>
    <t>5.4</t>
  </si>
  <si>
    <t>Zidarska in kamnoseška dela</t>
  </si>
  <si>
    <t>N 5 1 101</t>
  </si>
  <si>
    <t xml:space="preserve">Zidanje z obdelanim kamnom iz karbonatnih kamnin v cementni malti. na eno lice. prerez nad 0.50 m3/m2  </t>
  </si>
  <si>
    <t>Kamen v kamniti zložbi - zmrzlinsko odporen; strojno zidanje. Razmerje med kamniti bloki in betonom znaša 70% / 30%, vezni beton C25/30 XC2. Upoštevati dobavo in vgradnjo materiala. -vključno s fugiranjem s cementno malto.</t>
  </si>
  <si>
    <t>6</t>
  </si>
  <si>
    <t>Oprema cest</t>
  </si>
  <si>
    <t>6.1</t>
  </si>
  <si>
    <t>S 6 1 112</t>
  </si>
  <si>
    <t>Izdelava temelja iz cementnega betona C 12/15. globine 50 cm. premera 30 cm</t>
  </si>
  <si>
    <t>S 6 1 227</t>
  </si>
  <si>
    <t>Dobava in vgraditev stebrička za prometni znak iz vroče cinkane jeklene cevi s premerom 89 mm. dolge 3500 mm</t>
  </si>
  <si>
    <t>S 6 1 228</t>
  </si>
  <si>
    <t>Dobava in vgraditev stebrička za prometni znak iz vroče cinkane jeklene cevi s premerom 89 mm. dolge 4000 mm</t>
  </si>
  <si>
    <t>N 6 1 101</t>
  </si>
  <si>
    <t>Dobava in montaža okroglega prometnega znaka premera 300 mm s svetlobno-odbojno folijo RA-1-</t>
  </si>
  <si>
    <t>N 6 1 102</t>
  </si>
  <si>
    <t>Dobava in montaža trikotnega prometnega znaka s stranico velikostjo 450 mm in svetlobno-odbojno folijo RA1.</t>
  </si>
  <si>
    <t>S 6 1 622</t>
  </si>
  <si>
    <t>Dobava in pritrditev okroglega prometnega znaka. podloga iz vroče cinkane jeklene pločevine. znak z odsevno folijo 2. vrste. premera 600 mm</t>
  </si>
  <si>
    <t>Tip folije RA2.</t>
  </si>
  <si>
    <t>N 6 1 103</t>
  </si>
  <si>
    <t>Dobava in montaža dopolnilne table s stranico dolžine 300 mm in višine 150 mm. Svetlobno-odbojna folija tipa RA1.</t>
  </si>
  <si>
    <t>6.2</t>
  </si>
  <si>
    <t>S 6 2 121</t>
  </si>
  <si>
    <t>Izdelava tankoslojne vzdolžne označbe na vozišču z enokomponentno belo barvo. vključno 250 g/m2 posipa z drobci / kroglicami stekla. strojno. debelina plasti suhe snovi 250 mikrometra. širina črte 10 cm</t>
  </si>
  <si>
    <t>S 6 2 251</t>
  </si>
  <si>
    <t>Doplačilo za izdelavo prekinjenih vzdolžnih označb na vozišču. širina črte 10 cm</t>
  </si>
  <si>
    <t>S 6 2 165</t>
  </si>
  <si>
    <t>Izdelava tankoslojne prečne in ostalih označb na vozišču z enokomponentno belo barvo. vključno 250 g/m2 posipa z drobci / kroglicami stekla. strojno. debelina plasti suhe snovi 250 mikrometra. površina označbe do 0.5 m2</t>
  </si>
  <si>
    <t>Piktogram kolesarja.</t>
  </si>
  <si>
    <t>S 6 2 722</t>
  </si>
  <si>
    <t>Odstranitev neveljavnih označb na vozišču z rezkanjem. posamezna površina označbe 0.6 do 1.0 m2</t>
  </si>
  <si>
    <t>S 6 2 414</t>
  </si>
  <si>
    <t xml:space="preserve">Izdelava debeloslojne vzdolžne označbe na vozišču z večkomponentno hladno plastiko z vmešanimi drobci / kroglicami stekla. vključno 200 g/m2 dodatnega posipa z drobci stekla. strojno. debelina plasti 3 mm. širina črte 20 cm </t>
  </si>
  <si>
    <t>Označba rumene barve.</t>
  </si>
  <si>
    <t>S 6 2 312</t>
  </si>
  <si>
    <t>Izdelava srednjeslojne vzdolžne označbe na vozišču z brizgano večkomponentno plastiko z vmešanimi drobci/kroglicami stekla. vključno 200 g/m2 posipa z drobci / kroglicami stekla. strojno. debelina plasti ..... mikrometra. širina črte 12 cm</t>
  </si>
  <si>
    <t>S 6 2 313</t>
  </si>
  <si>
    <t>Izdelava srednjeslojne vzdolžne označbe na vozišču z brizgano večkomponentno plastiko z vmešanimi drobci/kroglicami stekla. vključno 200 g/m2 posipa z drobci / kroglicami stekla. strojno. debelina plasti ..... mikrometra. širina črte 15 cm</t>
  </si>
  <si>
    <t>6.3</t>
  </si>
  <si>
    <t>Oprema za zavarovanje prometa</t>
  </si>
  <si>
    <t>Oprema za zavarovanje vozišča</t>
  </si>
  <si>
    <t>S 6 4 436</t>
  </si>
  <si>
    <t>Dobava in vgraditev jeklene varnostne ograje. vključno vse elemente. za nivo zadrževanja N2 in za delovno širino W6</t>
  </si>
  <si>
    <t>N 6 3 101</t>
  </si>
  <si>
    <t>Dobava in vgradnja lesene varnostne ograje za kolesarje in pešce po detajlu iz načrta z vsemi potrebnimi materiali in prenosi.</t>
  </si>
  <si>
    <t>N 6 3 102</t>
  </si>
  <si>
    <t>Dobava in vgradnje naletne zaključnice P2 (kot npr. Petrič OBEX P2).</t>
  </si>
  <si>
    <t>N 6 3 103</t>
  </si>
  <si>
    <t>Dobava in vgradnja varovalne ograje z vertikalnimi polnili. skladno s TSC in višino 1.10m po detajlu iz načrta. Vključno z vsemi potrebnimi materiali in prenosi.</t>
  </si>
  <si>
    <t>S 6 4 281</t>
  </si>
  <si>
    <t>Dobava in vgraditev vkopane zaključnice. dolžine 4 m</t>
  </si>
  <si>
    <t>7</t>
  </si>
  <si>
    <t>N 7 1 101</t>
  </si>
  <si>
    <t>N 7 1 104</t>
  </si>
  <si>
    <t>Zakoličba obstoječih komunalnih vodov skladno z navodili upravljalcev gospodarske javne infrastrukture.</t>
  </si>
  <si>
    <t>S 7 9 351</t>
  </si>
  <si>
    <t>S 7 9 514</t>
  </si>
  <si>
    <t>Izdelava projektne dokumentacije za projekt izvedenih del</t>
  </si>
  <si>
    <t>S 7 9 515</t>
  </si>
  <si>
    <t>Izdelava projektne dokumentacije za vzdrževanje in obratovanje</t>
  </si>
  <si>
    <t>8</t>
  </si>
  <si>
    <t>DKP Most na Soči - Tolmin od križišča JP 922311 z LK 422021 do priključka DC G2-102/1040 v km 5.050</t>
  </si>
  <si>
    <t>1.</t>
  </si>
  <si>
    <t>PREDDELA</t>
  </si>
  <si>
    <t>2.</t>
  </si>
  <si>
    <t>ZEMELJSKA DELA</t>
  </si>
  <si>
    <t>3.</t>
  </si>
  <si>
    <t>VOZIŠČNE KONSTRUKCIJE</t>
  </si>
  <si>
    <t>4.</t>
  </si>
  <si>
    <t>ODVODNJAVANJE</t>
  </si>
  <si>
    <t>5.</t>
  </si>
  <si>
    <t>GRADBENO OBRTNIŠKA DELA</t>
  </si>
  <si>
    <t>6.</t>
  </si>
  <si>
    <t>OPREMA CEST</t>
  </si>
  <si>
    <t>SKUPAJ</t>
  </si>
  <si>
    <t>Predračun in projektantske cene veljajo na dan 7.1.2021</t>
  </si>
  <si>
    <t>Ureditev priključka na državni cesti G2 105/1040 km 4-533</t>
  </si>
  <si>
    <t xml:space="preserve">Enota </t>
  </si>
  <si>
    <t>11 121</t>
  </si>
  <si>
    <t>km</t>
  </si>
  <si>
    <t>11 131</t>
  </si>
  <si>
    <t>Obnova in zavarovanje zakoličbe trase komunalnih vodov v ravninskem terenu</t>
  </si>
  <si>
    <t>11 221</t>
  </si>
  <si>
    <t>11 231</t>
  </si>
  <si>
    <t>Postavitev in zavarovanje prečnega profila za komunalne vode v ravninskem terenu</t>
  </si>
  <si>
    <t>11 659</t>
  </si>
  <si>
    <t>Postavitev in zavarovanje prečnega profila za komunalne vode v ravninskem terenu s strani upravljavca (zakoličba obstoječih infrastrukturnih vodov)</t>
  </si>
  <si>
    <t>12 131</t>
  </si>
  <si>
    <t>Odstranitev grmovja in dreves z debli premera do 10 cm ter vej na redko porasli površini - ročno</t>
  </si>
  <si>
    <t>12 141</t>
  </si>
  <si>
    <t>Odstranitev grmovja in dreves z debli premera do 10 cm ter vej na gosto porasli površini - ročno</t>
  </si>
  <si>
    <t>12 151</t>
  </si>
  <si>
    <t>Posek in odstranitev drevesa z deblom premera 11 do 30 cm ter odstranitev vej</t>
  </si>
  <si>
    <t>12 152</t>
  </si>
  <si>
    <t>Posek in odstranitev drevesa z deblom premera 31 do 50 cm ter odstranitev vej</t>
  </si>
  <si>
    <t>12 163</t>
  </si>
  <si>
    <t>Odstranitev panja s premerom 11 do 30 cm z odvozom na deponijo na razdaljo nad 1000 m</t>
  </si>
  <si>
    <t>12 166</t>
  </si>
  <si>
    <t>Odstranitev panja s premerom 31 do 50 cm z odvozom na deponijo na razdaljo nad 1000 m</t>
  </si>
  <si>
    <t>12 181</t>
  </si>
  <si>
    <t>Odstranitev vej predhodno posekanih dreves</t>
  </si>
  <si>
    <t>ura</t>
  </si>
  <si>
    <t>12 211</t>
  </si>
  <si>
    <t>Demontaža prometnega znaka na enem podstavku, ter deponiranje tega na gradbišču za ponovno montažo</t>
  </si>
  <si>
    <t>12 221</t>
  </si>
  <si>
    <t>Demontaža obvestilne table s površino do 1 m2 (tematska tabla, skupaj z lesenimi drogovi pri Galeriji Pod Ključem, ter deponiranje za kasnejšo ponovno montažo)</t>
  </si>
  <si>
    <t>12 231</t>
  </si>
  <si>
    <t>Demontaža jeklene varnostne ograje</t>
  </si>
  <si>
    <t>12 282</t>
  </si>
  <si>
    <t>Odstranitev prometnega znaka s stranico/premerom 600 mm</t>
  </si>
  <si>
    <t>12 316</t>
  </si>
  <si>
    <t>Odkop humuzirane/zatravljene bankine, široke 0,51 do 1,00 m</t>
  </si>
  <si>
    <t>12 322</t>
  </si>
  <si>
    <t>12 373</t>
  </si>
  <si>
    <t>12 382</t>
  </si>
  <si>
    <t>12 411</t>
  </si>
  <si>
    <t>Porušitev in odstranitev prepusta iz cevi s premerom do 60 cm</t>
  </si>
  <si>
    <t>12 435</t>
  </si>
  <si>
    <t>Porušitev in odstranitev glave prepusta s premerom do 60 cm</t>
  </si>
  <si>
    <t>PREDDELA SKUPAJ</t>
  </si>
  <si>
    <t>21 112</t>
  </si>
  <si>
    <t>21 114</t>
  </si>
  <si>
    <t>21 214</t>
  </si>
  <si>
    <t>Široki izkop vezljive zemljine - 3. kategorije - strojno z nakladanjem</t>
  </si>
  <si>
    <t>21 311</t>
  </si>
  <si>
    <t>21 314</t>
  </si>
  <si>
    <t>21 315</t>
  </si>
  <si>
    <t>Ločilne, drenažne in filtrske plasti ter delovni p</t>
  </si>
  <si>
    <t>23 312</t>
  </si>
  <si>
    <t>Dobava in vgraditev geotekstilije za ločilno plast (po načrtu), natezna trdnost nad 12 do 14 kN/m2</t>
  </si>
  <si>
    <t>Nasipi, zasipi, klini, posteljica in glinasti nabo</t>
  </si>
  <si>
    <t>24 612</t>
  </si>
  <si>
    <t>Ureditev planuma nasipa, zasipa, klina ali posteljice iz zrnate kamnine - 3. kategorije</t>
  </si>
  <si>
    <t>24 115</t>
  </si>
  <si>
    <t>Vgraditev nasipa iz sekundarne surovine</t>
  </si>
  <si>
    <t>25 151</t>
  </si>
  <si>
    <t>25 111</t>
  </si>
  <si>
    <t>Humuziranje brežine brez valjanja, v debelini do 15 cm - ročno</t>
  </si>
  <si>
    <t>25 112</t>
  </si>
  <si>
    <t>Humuziranje brežine brez valjanja, v debelini do 15 cm - strojno</t>
  </si>
  <si>
    <t>Prevozi, razprostiranje in ureditev deponij materi</t>
  </si>
  <si>
    <t>29 117</t>
  </si>
  <si>
    <t>29 153</t>
  </si>
  <si>
    <t>00 000</t>
  </si>
  <si>
    <t>Prevoz in deponiranje jeklene varnostne ograje pri upravljalcu cest</t>
  </si>
  <si>
    <t>ZEMELJSKA DELA SKUPAJ</t>
  </si>
  <si>
    <t>Asfaltne nosilne plasti</t>
  </si>
  <si>
    <t>31 644</t>
  </si>
  <si>
    <t>Asfaltne obrabne in zaporne plasti</t>
  </si>
  <si>
    <t>32 274</t>
  </si>
  <si>
    <t>32 284</t>
  </si>
  <si>
    <t>Izdelava obrabne in zaporne plasti bituminizirane zmesi AC 11 surf B 50/70 A4 v debelini 5 cm                              - kolesarska povzava</t>
  </si>
  <si>
    <t>32 496</t>
  </si>
  <si>
    <t>Pobrizg s polimerno bitumensko emulzijo do 0,30 kg/m2</t>
  </si>
  <si>
    <t>35 214</t>
  </si>
  <si>
    <t>35 232</t>
  </si>
  <si>
    <t>36 131</t>
  </si>
  <si>
    <t>Izdelava bankine iz drobljenca, široke do 0,50 m</t>
  </si>
  <si>
    <t>VOZIŠČNE KONSTRUKCIJE SKUPAJ</t>
  </si>
  <si>
    <t>Globinsko odvodnjavanje - drenaže</t>
  </si>
  <si>
    <t>Jaški</t>
  </si>
  <si>
    <t>44 835</t>
  </si>
  <si>
    <t>Dobava in vgraditev rešetke iz duktilne litine z nosilnostjo 125 kN, s prerezom 400/400 mm</t>
  </si>
  <si>
    <t>44 122</t>
  </si>
  <si>
    <t>Izdelava jaška iz cementnega betona, krožnega prereza s premerom 40 cm, globokega 1,0 do 1,5 m</t>
  </si>
  <si>
    <t xml:space="preserve">m1 </t>
  </si>
  <si>
    <t>45 131</t>
  </si>
  <si>
    <t>Izdelava obloge (obbetoniranje) prepusta krožnega prereza iz cevi  s premerom 50 cm s cementnim betonom C 12/15</t>
  </si>
  <si>
    <t>45 112</t>
  </si>
  <si>
    <t>Izdelava prepusta krožnega prereza iz cevi iz cementnega betona s premerom 30 cm</t>
  </si>
  <si>
    <t>45 113</t>
  </si>
  <si>
    <t>Izdelava prepusta krožnega prereza iz cevi iz cementnega betona s premerom 50 cm</t>
  </si>
  <si>
    <t>45 231</t>
  </si>
  <si>
    <t>Izdelava ravne ali krilne vtočne ali iztočne glave prepusta krožnega prereza iz cementnega betona s premerom 30 do 40 cm</t>
  </si>
  <si>
    <t>45 232</t>
  </si>
  <si>
    <t>Izdelava ravne ali krilne vtočne ali iztočne glave prepusta krožnega prereza iz cementnega betona s premerom 50 cm</t>
  </si>
  <si>
    <t>ODVODNJAVANJE SKUPAJ</t>
  </si>
  <si>
    <t>Pritrditev predhodno demontiranega prometnega znaka na nove dvogove</t>
  </si>
  <si>
    <t>61 122</t>
  </si>
  <si>
    <t>Izdelava temelja iz cementnega betona C 12/15, globine 80 cm, premera 30 cm</t>
  </si>
  <si>
    <t>61 214</t>
  </si>
  <si>
    <t>Dobava in vgraditev stebrička za prometni znak iz vroče cinkane jeklene cevi s premerom 64 mm, dolge 2000 mm</t>
  </si>
  <si>
    <t>61 215</t>
  </si>
  <si>
    <t>Dobava in vgraditev stebrička za prometni znak iz vroče cinkane jeklene cevi s premerom 64 mm, dolge 2500 mm</t>
  </si>
  <si>
    <t>61 216</t>
  </si>
  <si>
    <t>Dobava in vgraditev stebrička za prometni znak iz vroče cinkane jeklene cevi s premerom 64 mm, dolge 3000 mm</t>
  </si>
  <si>
    <t>61 217</t>
  </si>
  <si>
    <t>61 218</t>
  </si>
  <si>
    <t>Dobava in vgraditev stebrička za prometni znak iz vroče cinkane jeklene cevi s premerom 64 mm, dolge 4000 mm</t>
  </si>
  <si>
    <t>61 642</t>
  </si>
  <si>
    <t>61 441</t>
  </si>
  <si>
    <t>61 931</t>
  </si>
  <si>
    <t>Postavitev predhodno demontirane tematske table skupaj z lesenimi drogovi</t>
  </si>
  <si>
    <t>Označbe na voziščih</t>
  </si>
  <si>
    <t>62 121</t>
  </si>
  <si>
    <t>62 122</t>
  </si>
  <si>
    <t>62 251</t>
  </si>
  <si>
    <t>Doplačilo za izdelavo prekinjenih vzdolžnih označb na vozišču, širina črte 10 cm</t>
  </si>
  <si>
    <t>62 252</t>
  </si>
  <si>
    <t>Oprema za vodenje prometa</t>
  </si>
  <si>
    <t>63 571</t>
  </si>
  <si>
    <t>Dobava in vgraditev cestnega ogledala (brez stebriča)</t>
  </si>
  <si>
    <t>64 524</t>
  </si>
  <si>
    <t>Dobava in vgraditev lesene varnostne ograje, vključno vse elemente, za nivo zadrževanja N2 in za delovno širino W4</t>
  </si>
  <si>
    <t>Dobava in vgraditev lesene varnostne ograje, vključno vse elemente, za nivo zadrževanja N2 in za delovno širino W4 višine 1,30 na bankini (ograja na konstrukcijah upoštevana v popisu gradbenih konstrukcij)</t>
  </si>
  <si>
    <t>64 281</t>
  </si>
  <si>
    <t>64 261</t>
  </si>
  <si>
    <t>Dodatek za pritrditev lesene ograne na obstoječi BVO pri galeriji Pod Ključem</t>
  </si>
  <si>
    <t>OPREMA CEST SKUPAJ</t>
  </si>
  <si>
    <t>Preskusi, nadzor in tehnična dokumentacija</t>
  </si>
  <si>
    <t>79 311</t>
  </si>
  <si>
    <t>79 516</t>
  </si>
  <si>
    <t>79 514</t>
  </si>
  <si>
    <t>TUJE STORITVE SKUPAJ</t>
  </si>
  <si>
    <t>Gradnja Kolesarske povezave D7 odsek Tolmin -Modrej</t>
  </si>
  <si>
    <t>Rekapitulacija skupaj</t>
  </si>
  <si>
    <t xml:space="preserve">1. </t>
  </si>
  <si>
    <t>Skupaj  brez DDV</t>
  </si>
  <si>
    <t>Nepredvidena dela 10%</t>
  </si>
  <si>
    <t>Skupaj z nepredvidenimi deli (brez DDV)</t>
  </si>
  <si>
    <t>DDV 22%</t>
  </si>
  <si>
    <t>SKUPAJ Z DDV :</t>
  </si>
  <si>
    <t>Poz.</t>
  </si>
  <si>
    <t>Cena</t>
  </si>
  <si>
    <t>Vrednost</t>
  </si>
  <si>
    <t>JAVNA RAZSVETLJAVA</t>
  </si>
  <si>
    <t>Izdelava kabelske kanalizacije skladno z grafičnimi prilogami:</t>
  </si>
  <si>
    <t>- strojni in deloma ročni izkop kabelskega kanala  v terenu  III. do IV. ktg.</t>
  </si>
  <si>
    <t>- izdelava podlage iz suhega betona C16/20 v debelini 10cm, polaganje zaščitnih cevi (vključno z distančniki, čepi, tesnili, koleni, ...), obbetoniranje z betonom C16/20, polaganje pocinkanega valjanca FeZn 25x4mm</t>
  </si>
  <si>
    <t>- zasip s tamponskim gramozom ter nabijanje po slojih 20cm, polaganje PVC opozorilnega traku</t>
  </si>
  <si>
    <t>- izdelava podlage iz peska granulacije 3-7mm v debelini 10cm, polaganje zaščitnih cevi premera (vključno z distančniki, čepi, tesnili, koleni, ...)</t>
  </si>
  <si>
    <t>- zasutje s peskom granulacije 3-7mm, polaganje pocinkanega valjanca FeZn 25x4mm</t>
  </si>
  <si>
    <t>- zasip z izkopanim materialom ter nabijanje po slojih 20cm, polaganje PVC opozorilnega traku</t>
  </si>
  <si>
    <t>- odvoz odvečnega materiala na deponijo s predajo evidenčnih listov pooblaščenega upraljavca deponije</t>
  </si>
  <si>
    <t>Strojni in deloma ročni izkop kabelskega kanala  v terenu  III. do IV. ktg. dim.(šxv) 0,4x0,8m v dolžini 395m:</t>
  </si>
  <si>
    <t>-izdelava podlage iz peska granulacije 3-7mm v debelini 10cm, polaganje kabla NAYY-J 4x16+1,5mm2 (z polaganjem GAL ščitnika na prvi prekrivni sloj...)</t>
  </si>
  <si>
    <t>-zasutje s peskom granulacije 3-7mm, polaganje pocinkanega valjanca FeZn 25x4mm</t>
  </si>
  <si>
    <t>-zasip z izkopanim materialom ter nabijanje po slojih 20cm, polaganje PVC opozorilnega traku</t>
  </si>
  <si>
    <t>-odvoz odvečnega materiala na deponijo s predajo evidenčnih listov pooblaščenega upraljavca deponije</t>
  </si>
  <si>
    <t xml:space="preserve">Strojni izkop jame dimenzij 1,5 x 1,5 x 1,2 m za izdelavo jaška v terenu III. do IV. ktg., zasip jaška z utrjevanjem ter odvoz odvečnega materiala na deponijo s predajo evidenčnih listov pooblaščenega upraljavca deponije  (2,7 m3 x 7) </t>
  </si>
  <si>
    <t>Izdelava kabelskih jaškov z betonske cevi fi0,6 m, globine 1,0 m z enojnim LTŽ pokrovom nosilnosti 250kN in napisom ELEKTRIKA</t>
  </si>
  <si>
    <t>Strojni izkop jame dimenzij 1,0 x 1,0 x 1,2 m za izdelavo temelja droga JR v terenu III. do IV. ktg. (1,2m3 x 1)</t>
  </si>
  <si>
    <t>Izdelava temelja za drog JR, dimenzij 0,6 x 0,6 x1,0m z razširitvami in uvodi, vgradnja cevi fi200 mm (do globine 0,5m) za postavitev kandelabra, zasutje kandelabra z mivko in zalitje vrha temelja z betonom (0,4 m3 x 1) (drog h=5m), komplet z zasipanjem</t>
  </si>
  <si>
    <t>-odvoz odvečnega materiala na deponijo</t>
  </si>
  <si>
    <t>Strojni izkop jame dimenzij 1,2x 1,2 x 1,55 m za izdelavo temelja droga JR v terenu III. do IV. ktg. (2,2 m3 x 5)</t>
  </si>
  <si>
    <t>Izdelava temelja za drog JR, dimenzij 0,7 x 0,7 x1,55m z razširitvami in uvodi, vgradnja cevi fi250 mm (do globine 1,0m) za postavitev kandelabra, zasutje kandelabra z mivko in zalitje vrha temelja z betonom (1,0 m3 x 5) (drog h=10m), komplet z zasipanjem</t>
  </si>
  <si>
    <r>
      <t xml:space="preserve">Rdeča Stigmaflex cev </t>
    </r>
    <r>
      <rPr>
        <sz val="9"/>
        <rFont val="Symbol"/>
        <family val="1"/>
        <charset val="2"/>
      </rPr>
      <t>f</t>
    </r>
    <r>
      <rPr>
        <sz val="9"/>
        <rFont val="Arial CE"/>
        <family val="2"/>
        <charset val="238"/>
      </rPr>
      <t>75</t>
    </r>
    <r>
      <rPr>
        <sz val="9"/>
        <rFont val="Arial"/>
        <family val="2"/>
      </rPr>
      <t>mm skupaj z original čepi, vodotesnimi spoji, distančniki, koleni, …</t>
    </r>
  </si>
  <si>
    <t>m</t>
  </si>
  <si>
    <t>Dobava pocinkanega valjanca FeZn 25x4mm, vključno s križnimi sponkami INOX izvedbe, priključitvami na ozemljilne sisteme, protikorozijsko zaščito z bitumensko maso, ….</t>
  </si>
  <si>
    <t>Dobava rdečega PVC opozorilnega traku z napisom "POZOR ELEKTRIKA"</t>
  </si>
  <si>
    <t>GAL ščitnik - rdeč</t>
  </si>
  <si>
    <t>Strojno rezanje asfalta, odstranjevanje asfalta ali betona debeline od 6 do 10 cm, nakladanje in odvoz  ruševin na deponijo z upoštevanjem stroškov začasne in končne deponije s predajo evidenčnih listov upravljavca deponije in ureditev okolice (celotna širina pločnika v dolžini posega)</t>
  </si>
  <si>
    <t>Dobava in polaganje asfalta na pripravljeno podlago v sistemu (ocena):
- 7cm bitumendrobir
- 3cm asfalt beton</t>
  </si>
  <si>
    <t>Odstranjevanje betonskih tlakovcev položenih na betonsko oz. peščeno podlago, prenos tlakovcev na začacno deponijo z upoštevanjem stroškov deponije ter njihova ponovna namestev</t>
  </si>
  <si>
    <t>Dodatek za izvedbo uvoda v podstavek prižigališča JR s cevjo stigmaflex fi75mm ter sanacija podstavka komplet z rušitvenimi deli in zidarsko pomočjo</t>
  </si>
  <si>
    <t>Kabel NAYY-J 4x16+2,5 mm2, uvlečen v kabelsko kanalizacijo in luči</t>
  </si>
  <si>
    <t>Prevezava prostega NV podnožja v omari prižigališče JR na celonočno napajanje ter dopolnitev s sledečo opremo:</t>
  </si>
  <si>
    <t>- talilni vložki NV 00, 500V, 10A</t>
  </si>
  <si>
    <t>vrstne sponke, napisi, oznake, obročkanje kablov, enopolna vezalna shema, drobni material</t>
  </si>
  <si>
    <t>Raven drog cestne razsvetljave (reducirani) višine h=11m (10m nad nivojem terena) za montažo v temelj , prilagojen za direktno montažo svetilke (fi 60 mm), z odprtino za uvod kablov, vročecinkane izvedbe, vijaki INOX (2x), s priključno ploščo ( kot npr: PVE - Stanovnik) in kompletnim ožičenjem (NYY-J 4x2,5 mm2), postavljen v temelj (I. vetrovna cona)</t>
  </si>
  <si>
    <t>Raven drog cestne razsvetljave (reducirani) višine h=5,5m (5m nad nivojem terena) za montažo v temelj , prilagojen za direktno montažo svetilke (fi 60 mm), z odprtino za uvod kablov, vročecinkane izvedbe, vijaki INOX (2x), s priključno ploščo ( kot npr: PVE - Stanovnik) in kompletnim ožičenjem (NYY-J 4x2,5 mm2), postavljen v temelj (I. vetrovna cona)</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</si>
  <si>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29W CLD CELL (Disano),  3000K,  3610lm z integrirano individualno redukcijo svetlobnega toka</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</si>
  <si>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29W CLD CELL (Disano),  4000K,  3610lm z integrirano individualno redukcijo svetlobnega toka</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</si>
  <si>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39W CLD CELL (Disano), 3000K,  4700lm  z integrirano individualno redukcijo svetlobnega toka</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</si>
  <si>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59W CLD CELL (Disano), 3000K,  7240lm  z integrirano individualno redukcijo svetlobnega toka</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</si>
  <si>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19W CLD CELL (Disano), 3000K,  2610lm  z integrirano individualno redukcijo svetlobnega toka</t>
  </si>
  <si>
    <t>Demontaža obstoječih svetilk ter odlaganje na deponijo s predajo evidenčnih listov pooblaščenega upraljavca deponije</t>
  </si>
  <si>
    <t>Tokovna ločitev sistemov JR (obojestransko odvijačenje kabla s sponk ter izoliranje kabla s samoskrčljivo kapo)</t>
  </si>
  <si>
    <t>Zaščita in zavarovanje gradbišča</t>
  </si>
  <si>
    <t>Zakoličbe obstoječih ter predvidenih vodov in naprav</t>
  </si>
  <si>
    <t>Priprava osnov za izdelavo PID in NOV dokumentacije.</t>
  </si>
  <si>
    <t>Izdelava PID in NOV dokumentacije.</t>
  </si>
  <si>
    <t>Meritve električnih intalacij</t>
  </si>
  <si>
    <t>Sanacija obstoječe svetilke na območju postajališča pri križišču vklučujoč drog h=10m s temeljem in izkopom ter priključitvijo na napajanje. Obseg del se opravi na podlagi pregleda stanja z vpisom obsega izvedenih del v gradbenih knjigah</t>
  </si>
  <si>
    <t>9</t>
  </si>
  <si>
    <t>Ureditev križišča kolesarske poti pri Modreju (profil S30)</t>
  </si>
  <si>
    <t>DKP Most na Soči - Tolmin od križišča DC G2-102 in R3-603 do križišča DC G2-102/1040 v km 6.725
Ureditev križišča kolesarske poti pri Modreju (profil S30)</t>
  </si>
  <si>
    <t>Gradbeno-obrtniška dela</t>
  </si>
  <si>
    <t>N 1 1 102</t>
  </si>
  <si>
    <t>Demontaža in odstranitev obstoječega droga cestne razsvetljave.</t>
  </si>
  <si>
    <t>Vključno z odvozom na začasno deponijo in ponovno montažo.</t>
  </si>
  <si>
    <t>S 1 2 211</t>
  </si>
  <si>
    <t>Demontaža prometnega znaka na enem podstavku</t>
  </si>
  <si>
    <t>S 1 2 391</t>
  </si>
  <si>
    <t>Porušitev in odstranitev robnika iz cementnega betona</t>
  </si>
  <si>
    <t>S 1 2 431</t>
  </si>
  <si>
    <t>Porušitev in odstranitev jaška z notranjo stranico/premerom do 60 cm</t>
  </si>
  <si>
    <t>S 2 1 224</t>
  </si>
  <si>
    <t>Izkop za vezno kanalizacijo. Vključno z odvozom na deponijo in plačilom deponijske takse.</t>
  </si>
  <si>
    <t>S 3 4 152</t>
  </si>
  <si>
    <t>Izdelava obrabne plasti iz malih tlakovcev iz silikatne kamnine velikosti 10 cm/10 cm/10 cm. stiki zaliti s cementno malto</t>
  </si>
  <si>
    <t>Tlakovanje ločilnega otoka</t>
  </si>
  <si>
    <t>S 3 5 313</t>
  </si>
  <si>
    <t>Izdelava obrobe iz malih tlakovcev iz naravnega kamna velikosti 10 cm/10 cm /10 cm</t>
  </si>
  <si>
    <t>Obroba z granitno kocko.</t>
  </si>
  <si>
    <t>S 3 5 244</t>
  </si>
  <si>
    <t>Izdelava pogreznjenega robnika iz cementnega betona  s prerezom 15/25 cm</t>
  </si>
  <si>
    <t>N 2 1 101</t>
  </si>
  <si>
    <t>N 2 1 105</t>
  </si>
  <si>
    <t>S 4 4 854</t>
  </si>
  <si>
    <t>Dobava in vgraditev rešetke iz duktilne litine z nosilnostjo 400 kN. s prerezom 400/400 mm</t>
  </si>
  <si>
    <t>S 4 1 331</t>
  </si>
  <si>
    <t>Izdelava koritnice iz bitumenskega betona. debeline 5 cm. na podložni plasti iz zmesi zrn drobljenca. debeli 20 cm. ob že zgrajenem robniku iz cementnega betona. široke 50 cm</t>
  </si>
  <si>
    <t>N 2 3 103</t>
  </si>
  <si>
    <t>Nabava. dobava in vgradnja linijske rešetke širine 20 cm in nosilnosti 400 kN. Vključno s priklopom na meteorno kanalizacijo ter vsemi deli ine prenosi.</t>
  </si>
  <si>
    <t>S 5 1 311</t>
  </si>
  <si>
    <t>Izdelava podprtega opaža za raven zid. visok do 2 m</t>
  </si>
  <si>
    <t>S 5 2 315</t>
  </si>
  <si>
    <t>Dobava in postavitev mreže iz vlečene jeklene žice B500A. s premerom &gt; od 4 in &lt; od 12 mm. masa nad 6 kg/m2</t>
  </si>
  <si>
    <t>S 5 3 134</t>
  </si>
  <si>
    <t>Dobava in vgraditev cementnega betona C25/30 v prerez nad 0.50 m3/m2-m1</t>
  </si>
  <si>
    <t>S 5 3 117</t>
  </si>
  <si>
    <t>Dobava in vgraditev cementnega betona C12/15 v prerez od 0.16 do 0.30 m3/m2-m1</t>
  </si>
  <si>
    <t>N 4 1 103</t>
  </si>
  <si>
    <t>S 6 1 713</t>
  </si>
  <si>
    <t>Dobava in pritrditev prometnega znaka. podloga iz vroče cinkane jeklene pločevine. znak z ............ barvo-folijo ....... vrste. velikost od 0.21 do 0.40 m2</t>
  </si>
  <si>
    <t>S 6 2 311</t>
  </si>
  <si>
    <t>Izdelava srednjeslojne vzdolžne označbe na vozišču z brizgano večkomponentno plastiko z vmešanimi drobci/kroglicami stekla. vključno 200 g/m2 posipa z drobci / kroglicami stekla. strojno. debelina plasti ..... mikrometra. širina črte 10 cm</t>
  </si>
  <si>
    <t>Označba rdeče barve.</t>
  </si>
  <si>
    <t>S 6 2 425</t>
  </si>
  <si>
    <t xml:space="preserve">Izdelava debeloslojne prečne in ostalih označb na vozišču z večkomponentno hladno plastiko z vmešanimi drobci / kroglicami stekla. vključno 200 g/m2 dodatnega posipa z drobci stekla. strojno. debelina plasti 3 mm. posamezna površina označbe do 0.5 m2 </t>
  </si>
  <si>
    <t>S 6 2 426</t>
  </si>
  <si>
    <t xml:space="preserve">Izdelava debeloslojne prečne in ostalih označb na vozišču z večkomponentno hladno plastiko z vmešanimi drobci / kroglicami stekla. vključno 200 g/m2 dodatnega posipa z drobci stekla. strojno. debelina plasti 3 mm. posamezna površina označbe 0.6 do 1.0 m2 </t>
  </si>
  <si>
    <t>S 6 2 428</t>
  </si>
  <si>
    <t xml:space="preserve">Izdelava debeloslojne prečne in ostalih označb na vozišču z večkomponentno hladno plastiko z vmešanimi drobci / kroglicami stekla. vključno 200 g/m2 dodatnega posipa z drobci stekla. strojno. debelina plasti 3 mm. posamezna površina označbe nad 1.5 m2 </t>
  </si>
  <si>
    <t>N 4 2 101</t>
  </si>
  <si>
    <t>6.4</t>
  </si>
  <si>
    <t>N 4 2 104</t>
  </si>
  <si>
    <t>Nabava. dobava in vgradnja betonske čepaste taktilne oznake iz plošč dimenzije 30 x 30 cm. Vključno z vsemi potrebnimi materiali deli in prenosi.</t>
  </si>
  <si>
    <t>N 5 1 104</t>
  </si>
  <si>
    <t>Vrednosti so v EUR!</t>
  </si>
  <si>
    <t>SKUPAJ:</t>
  </si>
  <si>
    <t>DDV:</t>
  </si>
  <si>
    <t>SKUPAJ Z DDV:</t>
  </si>
  <si>
    <t>Cene na enoto in vrednosti so v EUR brez DDV!</t>
  </si>
  <si>
    <t>I.</t>
  </si>
  <si>
    <t>Vrednosti so v EUR brez DDV!</t>
  </si>
  <si>
    <t xml:space="preserve"> </t>
  </si>
  <si>
    <t>0</t>
  </si>
  <si>
    <t>Opombe:</t>
  </si>
  <si>
    <t>Cena zavarovanja izkopa je zajeta v ceni postavke za izkop</t>
  </si>
  <si>
    <t xml:space="preserve">Geodetska dela </t>
  </si>
  <si>
    <t>Zakoličba mejnih točk</t>
  </si>
  <si>
    <t>Zakolicba obstojecih komunalnih naprav</t>
  </si>
  <si>
    <t xml:space="preserve">12 112 </t>
  </si>
  <si>
    <t>Odstranitev grmovja na redko porasli površini - strojno</t>
  </si>
  <si>
    <t>Posek in odstranitev drevesa z deblom premera do 30 cm z odstranitvijo vej</t>
  </si>
  <si>
    <t>Odstranitev panja s premerom do 30 cm z odvozom na deponijo</t>
  </si>
  <si>
    <t>12 211*</t>
  </si>
  <si>
    <t xml:space="preserve">Demontaža prometnega znaka in stebriča  </t>
  </si>
  <si>
    <t>12 231*</t>
  </si>
  <si>
    <t>Demontaža jeklene varnostne ograje z odvozom na deponijo</t>
  </si>
  <si>
    <t>12 261*</t>
  </si>
  <si>
    <t>Demontaža plastičnega smernika z odvozom na deponijo</t>
  </si>
  <si>
    <t>Odkop delno zatravljene bankine širine 0.5 do 1.0 m</t>
  </si>
  <si>
    <t>Odstranitev kamenja večjega preseka (do 50 cm) z odvozom na deponijo</t>
  </si>
  <si>
    <t>Porušitev in odstarnitev asfaltne plasti v debelini 6 - 10 cm</t>
  </si>
  <si>
    <t>Rezanje asfaltne plasti v debelini 6-10 cm</t>
  </si>
  <si>
    <t>II.</t>
  </si>
  <si>
    <t>Površinski izkop plodne zemljine - 1.kategorije strojno z odrivom</t>
  </si>
  <si>
    <t>Površinski izkop plodne zemljine - 1.kategorije strojno z nakladanjem</t>
  </si>
  <si>
    <t>Široki izkop slabo nosilne zemljine - 2.kategorije z nakladanjem</t>
  </si>
  <si>
    <t>21 232</t>
  </si>
  <si>
    <t>Široki izkop zrnate kamnine - 3.kategorije z odrivom</t>
  </si>
  <si>
    <t>21 234</t>
  </si>
  <si>
    <t>Široki izkop zrnate kamnine - 3.kategorije z nakladanjem</t>
  </si>
  <si>
    <t>21 241</t>
  </si>
  <si>
    <t>Široki izkop mehke kamnine - 4.kategorije z odrivom</t>
  </si>
  <si>
    <t xml:space="preserve">21 993 </t>
  </si>
  <si>
    <t>Doplačilo za ročni izkop zrnate kamnine 3.kategorije</t>
  </si>
  <si>
    <t>Izkop zrnate kamnine - 3.kategorije za temelje, kanalske rove, propuste, jaške, drenaže, širine do 1 m in globine do 1 m, strojno</t>
  </si>
  <si>
    <t xml:space="preserve"> 22 113</t>
  </si>
  <si>
    <t>Ureditev planuma temeljnih tal zrnate kamnine - 3.kategorije</t>
  </si>
  <si>
    <t>Nasipi, zasipi, klini, posteljica in glinasti naboj</t>
  </si>
  <si>
    <t>24 112</t>
  </si>
  <si>
    <t>Vgraditev nasipa iz zrnate kamnine - 3.kategorije</t>
  </si>
  <si>
    <t>24 113</t>
  </si>
  <si>
    <t>Vgraditev nasipa iz mehke kamnine - 4.kategorije</t>
  </si>
  <si>
    <t>24 474*</t>
  </si>
  <si>
    <t>Izdelava posteljice iz drobljenih kamnitih zrn v debelini 30 - 40 cm</t>
  </si>
  <si>
    <t>Humusiranje brežin in zelenic v debelini do 15 cm</t>
  </si>
  <si>
    <t>Izdelava travne mulde - humusiranje v debelini do 15 cm</t>
  </si>
  <si>
    <t>Doplačilo za zatravitev s travnim semenom</t>
  </si>
  <si>
    <t>Prevozi, razprostiranje in ureditev deponij materiala</t>
  </si>
  <si>
    <t>29 118*</t>
  </si>
  <si>
    <t>Prevoz materiala na razdaljo do 10 km (2363 - 219 -111 - 165= 1868 m3) z razprostiranjem na deponiji</t>
  </si>
  <si>
    <t>III.</t>
  </si>
  <si>
    <t>31 132</t>
  </si>
  <si>
    <t>Izdelava nevezane nosilne plasti enakomerno zrnatega drobljenca iz kamnine v debelini 21 do 30 cm</t>
  </si>
  <si>
    <t>31 654</t>
  </si>
  <si>
    <t>Izdelava nosilne plasti bituminizirane zmesi AC 32 base B70/100 A3 v debelini 10 cm</t>
  </si>
  <si>
    <t>31 451</t>
  </si>
  <si>
    <t>Izdelava nosilne plasti bituminizirane zmesi AC 16 base B50/70 A4 v debelini 4 cm</t>
  </si>
  <si>
    <t>32 285</t>
  </si>
  <si>
    <t>Izdelava obrabne in zaporne plasti bitumenskega betona AC11 surf B50/70 A4 v debelini 5 cm</t>
  </si>
  <si>
    <t>Izdelava obrabne in zaporne plasti bitumenskega betona AC11 surf B70/100 A3 v debelini 5 cm</t>
  </si>
  <si>
    <t>Dobava in vgraditev predfabriciranega dvignjenega robnika iz cementnega betona s prerezom 15/25 cm</t>
  </si>
  <si>
    <t>Dobava in vgraditev predfabriciranega pogreznjenega robnika iz cementnega betona s prerezom 10/20 cm</t>
  </si>
  <si>
    <t>36 133</t>
  </si>
  <si>
    <t>Izdelava bankine iz drobljenca,  širina do 1 m</t>
  </si>
  <si>
    <t>Izvedba voziščne konstrukcije na območju navezav (priključek poljske poti, sprehajalne poti - ustroj kot na kolesarski stezi)</t>
  </si>
  <si>
    <t>IV.</t>
  </si>
  <si>
    <t xml:space="preserve">Izdelava vzdolžne ponikovalne cevi preseka 200 mm iz plastičnih mas, na  podložni plasti iz filterskega materiala 16-32 mm debeline 30 cm in zasipom cevi s filterskim materialom 20 cm nad temenom cevi (0.56 m3/m1). </t>
  </si>
  <si>
    <t>44 332*</t>
  </si>
  <si>
    <t>Izdelava jaška iz armiranega poliestra krožnega prereza s premerom 50 cm, globine do 1,5 m</t>
  </si>
  <si>
    <t>V.</t>
  </si>
  <si>
    <t xml:space="preserve">PROMETNA OPREMA </t>
  </si>
  <si>
    <t>Izdelava temelja iz cementnega betona C12/15, globine 80 cm, premera 30 cm</t>
  </si>
  <si>
    <t>Dobava in vgraditev stebrica za prometni znak iz vročecinkane jeklene cevi preseka 64 mm, dolžina cevi 3500 mm</t>
  </si>
  <si>
    <t>Dobava in vgraditev stebrica za prometni znak iz vročecinkane jeklene cevi preseka 64 mm, dolžina cevi 4000 mm</t>
  </si>
  <si>
    <t>61 219</t>
  </si>
  <si>
    <t>Dobava in vgraditev stebrica za prometni znak iz vročecinkane jeklene cevi preseka 64 mm, dolžina cevi 4500 mm</t>
  </si>
  <si>
    <t>Dobava in vgraditev stebrica za prometni znak iz vročecinkane jeklene cevi preseka 64 mm, dolžina cevi 5000 mm</t>
  </si>
  <si>
    <t>61 641*</t>
  </si>
  <si>
    <t>Dobava in pritrditev okroglega prometnega znaka iz aluminijaste plocevine premera 300 mm, odsevno folijo RA1  - 2301</t>
  </si>
  <si>
    <t>61 651</t>
  </si>
  <si>
    <t xml:space="preserve">Dobava in pritrditev prometnega znaka iz aluminijaste plocevine premera 400 mm, z odsevno folijo RA2  - 2102 (STOP) </t>
  </si>
  <si>
    <t>Dobava in pritrditev okroglega prometnega znaka iz aluminijaste plocevine premera 600 mm, z odsevno folijo RA1 - 2202 1x</t>
  </si>
  <si>
    <t>61 652</t>
  </si>
  <si>
    <t>Dobava in pritrditev okroglega prometnega znaka iz aluminijaste plocevine premera 600 mm, z odsevno folijo RA2 - 2206 1x, 2301-2 1x</t>
  </si>
  <si>
    <t>61 453</t>
  </si>
  <si>
    <t>Dobava in pritrditev trikotnega prometnega znaka iz aluminijaste plocevine dolžina stranice 900 mm, z odsevno folijo RA2  - 1117 1x</t>
  </si>
  <si>
    <t>61 721</t>
  </si>
  <si>
    <t xml:space="preserve">Dobava in pritrditev prometnega znaka iz aluminijaste plocevine velikosti do 0.1 m2 , z odsevno folijo RA1  - 4224-1 </t>
  </si>
  <si>
    <t>61 723</t>
  </si>
  <si>
    <t>Dobava in pritrditev prometnega znaka iz aluminijaste plocevine velikosti od 0.21 do 0.4 m2 , z odsevno folijo RA1  - 4603 1x</t>
  </si>
  <si>
    <t>Dobava in pritrditev prometnega znaka iz aluminijaste plocevine velikosti od 0.21 do 0.4 m2 , z odsevno folijo RA2  - 4501-1 1x</t>
  </si>
  <si>
    <t>61 725</t>
  </si>
  <si>
    <t>Dobava in pritrditev prometnega znaka iz aluminijaste plocevine velikosti 0.7 do 1.0 m2 , z odsevno folijo RA1  - 2433 (a=600 mm)</t>
  </si>
  <si>
    <t>Izvedba pritrditve predhodno odstranjenih prometnih znakov na novi drog</t>
  </si>
  <si>
    <t xml:space="preserve">Izdelava tankoslojne označbe z enokomponentno belo barvo,  vključno 250 g/m2 posipa z kroglicami stekla, deb. plasti suhe snovi 250 mikrometrov, širine 10 cm </t>
  </si>
  <si>
    <t xml:space="preserve">Izdelava tankoslojne označbe z enokomponentno belo barvo,  vključno 250 g/m2 posipa z kroglicami stekla, deb. plasti suhe snovi 250 mikrometrov, širine 12 cm </t>
  </si>
  <si>
    <t>62 162</t>
  </si>
  <si>
    <t>Izdelava tankoslojne prečne in ostalih označb na vozišču z enokomponentno belo barvo, vključno 250 g/m2 posipa z kroglicami stekla, deb. plasti suhe snovi 250 mikrometrov , širina črte 20 do 30 cm</t>
  </si>
  <si>
    <t>62 163</t>
  </si>
  <si>
    <t>Izdelava tankoslojne prečne in ostalih označb na vozišču z enokomponentno belo barvo, vključno 250 g/m2posipa z kroglicami stekla, deb. plasti suhe snovi 250 mikrometrov , širina črte 50 cm  (prehod za pešce in kolesarje, STOP črta)</t>
  </si>
  <si>
    <t>Doplačilo za izdelavo prekinjenih označb na vozišču, širina črte 10 cm</t>
  </si>
  <si>
    <t>Doplačilo za izdelavo prekinjenih označb na vozišču, širina črte 12 cm</t>
  </si>
  <si>
    <t>62 165</t>
  </si>
  <si>
    <t>Izdelava tankoslojne prečne in ostalih označb z enokomponentno belo barvo, strojno deb. plasti suhe snovi 250 mikrometrov, perle 250 g/m2,  površina označb do 0.5 m2 (piktogram, puščice,sharrow)</t>
  </si>
  <si>
    <t>62 221</t>
  </si>
  <si>
    <t>Izdelava tankoslojne prečne in ostalih označb z enokomponentno rumeno barvo, strojno deb. plasti suhe snovi 250 mikrometrov, perle 250 g/m2,  površina označb do 0.5 m2 (5124-3, š=30 cm)</t>
  </si>
  <si>
    <t>62 223</t>
  </si>
  <si>
    <t>Izdelava tankoslojne prečne in ostalih označb z enokomponentno rumeno barvo, strojno deb. plasti suhe snovi 250 mikrometrov, perle 250 g/m2,  površina označb do 1.5  m2 (BUS)</t>
  </si>
  <si>
    <t>Dobava in vgraditev lesene varnostne ograje z nastavkom za kolesa, vključno vse elemente, za nivo zadrževanja N2 in ze delovno širino W4</t>
  </si>
  <si>
    <t>Dobava in vgraditev vkopane zaključnice, dolžina 4 m</t>
  </si>
  <si>
    <t>Dobava in vgraditev lesene varnostne ograje za pešce, vključno z  vsemi potrebnimi elementi, višina 1,3 m</t>
  </si>
  <si>
    <t>VI.</t>
  </si>
  <si>
    <t>OSTALA DELA</t>
  </si>
  <si>
    <t>Izdelava projektov izvedenih del in navodil za vzdrževanje in obratovanje</t>
  </si>
  <si>
    <t>Izvedba križanja vodovodne cevi NL DN 200mm v zaščitni cevi preseka 400 mm (zaščitna cev iz armiranega poliestra)</t>
  </si>
  <si>
    <t>Izdelava  AB  venca C25/30 in dobava in montaža  pokrova nosilnosti 125 kN - prilagoditev višin obstoječih jaškov</t>
  </si>
  <si>
    <t>REKAPITULACIJA</t>
  </si>
  <si>
    <t xml:space="preserve">REKAPITULACIJA </t>
  </si>
  <si>
    <t>Kolesarska steza</t>
  </si>
  <si>
    <t>Načrt cestne razsvetljave</t>
  </si>
  <si>
    <t>Projekt:PodZid3 Kolesarska Modrej</t>
  </si>
  <si>
    <t xml:space="preserve">Nivo </t>
  </si>
  <si>
    <t>Cena za enoto</t>
  </si>
  <si>
    <t>1 Podporni zid PZ_3</t>
  </si>
  <si>
    <t>1.1 PREDDELA</t>
  </si>
  <si>
    <t>1.1.1 Geodetska dela</t>
  </si>
  <si>
    <t>S 1 1 323</t>
  </si>
  <si>
    <t>Določitev in preverjanje položajev, višin in smeri pri gradnji objekta s površino nad 500 m2</t>
  </si>
  <si>
    <t>Cena brez DDV</t>
  </si>
  <si>
    <t>DDV</t>
  </si>
  <si>
    <t>Cena z DDV</t>
  </si>
  <si>
    <t>1.1.2 Čiščenje terena</t>
  </si>
  <si>
    <t>S 1 2 142</t>
  </si>
  <si>
    <t>Odstranitev grmovja in dreves z debli premera do 10 cm ter vej na gosto porasli površini - strojno</t>
  </si>
  <si>
    <t>1.1.3 Pripravljalna in zaključna dela</t>
  </si>
  <si>
    <t>S 1 3 211</t>
  </si>
  <si>
    <t>S 6 4 321</t>
  </si>
  <si>
    <t>Dobava in vgraditev varnostne ograje vrste BVO (New Jersey) iz predfabriciranih elementov iz cementnega betona, visoke 80 cm, brez temelja, opomba: Začasno varovanje prometa ob izkopu gradbene jame</t>
  </si>
  <si>
    <t>1.2 ZEMELJSKA DELA IN TEMELJENJE</t>
  </si>
  <si>
    <t>1.2.1 Izkopi</t>
  </si>
  <si>
    <t>S 2 1 434</t>
  </si>
  <si>
    <t>Izkop vezljive zemljine/zrnate kamnine - 3. kategorije za gradbene jame za objekte, globine 2,1do 4,0 m - strojno, planiranje dna ročno</t>
  </si>
  <si>
    <t>1.2.2 Planum temeljnih tal</t>
  </si>
  <si>
    <t>1.2.3 Nasipi, zasipi, klini, posteljice in glineni naboj</t>
  </si>
  <si>
    <t>S 2 4 312</t>
  </si>
  <si>
    <t>Vgraditev klina iz zrnate kamnine - 3. kategorije, opomba: Vgrajevanje prepustnega kamnolomskega materijala v slojih po 30 cm, zbitost 98% po Proctorju</t>
  </si>
  <si>
    <t>1.2.4 Koli in vodnjaki</t>
  </si>
  <si>
    <t>S 2 7 111</t>
  </si>
  <si>
    <t>1.2.5 Brežine in zelenice</t>
  </si>
  <si>
    <t>S 2 5 282</t>
  </si>
  <si>
    <t>Zaščita brežine s kamnito zložbo, izvedeno v suho, opomba: Kamni premera D60, globoko stičenje, humusiranje in zatravitev nad obratovalno gladino</t>
  </si>
  <si>
    <t>S 2 5 299</t>
  </si>
  <si>
    <t>Dobava in vgraditev (rabljene) železniške tirnice v kamnito podlago za sidranje kašte ali žične košare za zaščito brežine vodotoka, po načrtu, opomba: Zabite tirnice l=3m v razmaku 1.5m</t>
  </si>
  <si>
    <t>1.3 ODVODNJAVANJE</t>
  </si>
  <si>
    <t>1.3.1 Globinsko-odvodnjavanje - drenaže</t>
  </si>
  <si>
    <t>S 4 3 711</t>
  </si>
  <si>
    <t>Dobava in vgraditev mostnega izlivnika ali čistilnega kosa s talnim vtokom; sestavni deli izlivnika so iz sive litine in bituminizirani (po načrtu)</t>
  </si>
  <si>
    <t>1.4 GRADBENA IN OBRTNIŠKA DELA</t>
  </si>
  <si>
    <t>1.4.1 Tesarska dela</t>
  </si>
  <si>
    <t>S 5 1 211</t>
  </si>
  <si>
    <t>Izdelava podprtega opaža za ravne temelje</t>
  </si>
  <si>
    <t>S 5 1 332</t>
  </si>
  <si>
    <t>Izdelava dvostranskega vezanega opaža za raven zid, visok 2,1 do 4 m</t>
  </si>
  <si>
    <t>S 5 1 862</t>
  </si>
  <si>
    <t>Izdelava obešenega opaža za konzolo na premostitvenem, opornem in podpornem objektu, razpetina od 1,1 do 2,0 m, podpiranje v prekladno ali podporno konstrukcijo</t>
  </si>
  <si>
    <t>Izdelava podprtega opaža robnega venca na premostitvenem, opornem in podpornem objektu</t>
  </si>
  <si>
    <t>1.4.2 Dela z jeklom za ojačitev</t>
  </si>
  <si>
    <t>S 5 2 216</t>
  </si>
  <si>
    <t>Dobava in postavitev rebrastih palic iz visokovrednega naravno trdega jekla B St 420 S s premerom 14 mm in večjim, za srednje zahtevno ojačitev, opomba: Armartura B500B</t>
  </si>
  <si>
    <t>S 5 2 123</t>
  </si>
  <si>
    <t>Priprava in postavitev gladke žice iz mehkega jekla Č 0300 - GA 240/360 s premerom do 12 mm za zahtevno ojačitev</t>
  </si>
  <si>
    <t>1.4.3 Dela s cementnim betonom</t>
  </si>
  <si>
    <t>S 5 3 116</t>
  </si>
  <si>
    <t>Dobava in vgraditev cementnega betona C12/15 v prerez do 0,15 m3/m2-m1, opomba: Podložni beton C12/15, XC0, Dmax= 16mm</t>
  </si>
  <si>
    <t>S 5 3 372</t>
  </si>
  <si>
    <t>Dobava in vgraditev ojačenega cementnega betona C30/37 v hodnike in robne vence na premostitvenih objektih in podpornih ali opornih konstrukcijah, opomba: C30/37, PV-II, XC4, XF4, XD3, Dmax=32 mm</t>
  </si>
  <si>
    <t>S 5 3 342</t>
  </si>
  <si>
    <t>Dobava in vgraditev ojačenega cementnega betona C30/37 v pasovne temelje, temeljne nosilce ali poševne in vertikalne slope, opomba: C30/37, PV-II, XC2, Dmax=32 mm, AB</t>
  </si>
  <si>
    <t>S 5 3 348</t>
  </si>
  <si>
    <t>Dobava in vgraditev ojačenega cementnega betona C30/37 v stene podpornih ali opornih zidov, opomba: C30/37, PV-II, XC2, Dmax=32 mm, AB</t>
  </si>
  <si>
    <t>1.4.4 Ključavničarska dela</t>
  </si>
  <si>
    <t>S 5 8 821</t>
  </si>
  <si>
    <t>Dobava in vgraditev merilnih čepov, vključno navezavo na veljavno nivelmansko mrežo</t>
  </si>
  <si>
    <t>S 5 8 232</t>
  </si>
  <si>
    <t>Dobava in vgraditev ograje za pešce po detajlu iz načrta iz jeklenih cevnih ali pravokotnih profilov z vertikalnimi in/ali horizontalnimi polnili, visoke ... cm, opomba: stebrički so obdani z lesom, prečke so lesene,višina 120 cm.</t>
  </si>
  <si>
    <t>1.4.5 Zaščitna dela</t>
  </si>
  <si>
    <t>S 5 9 831</t>
  </si>
  <si>
    <t>Zatesnitev mejnih površin - stikov, širokih do 20 mm in globokih do 4 cm, s predhodnim premazom bližnjih površin in zapolnitvijo z bitumensko zmesjo za tesnjenje stikov, opomba: stiki med robnim vencem in asfaltom</t>
  </si>
  <si>
    <t>S 5 9 993</t>
  </si>
  <si>
    <t>Izdelava delovnega stika z nabrekajočim trakom ali profilom, brez izolacijskih trakov</t>
  </si>
  <si>
    <t>S 5 9 911</t>
  </si>
  <si>
    <t>Izdelava dilatacijske rege pri izolacijskih trakovih - konstruktivni elementi, debeli do 50 cm, s tesnilnim trakom na zunanji strani</t>
  </si>
  <si>
    <t>S 5 9 652</t>
  </si>
  <si>
    <t>Izdelava hidroizolacije z bitumenskimi trakovi, debelimi 4,5 ali 5 mm, sprijemna plast iz epoksidne malte 1:4 in posip s kremenčevim peskom</t>
  </si>
  <si>
    <t>1.5 TUJE STORITVE</t>
  </si>
  <si>
    <t>1.5.1 Nadzor</t>
  </si>
  <si>
    <t>S 7 9 311</t>
  </si>
  <si>
    <t>1.5.2 Projektna in tehnična dokumentacija</t>
  </si>
  <si>
    <t>1. Podporni zid PZ_3</t>
  </si>
  <si>
    <t>1.1. PREDDELA</t>
  </si>
  <si>
    <t>1.1.1. Geodetska dela</t>
  </si>
  <si>
    <t>1.1.2. Čiščenje terena</t>
  </si>
  <si>
    <t>1.1.3. Pripravljalna in zaključna dela</t>
  </si>
  <si>
    <t>1.2. ZEMELJSKA DELA IN TEMELJENJE</t>
  </si>
  <si>
    <t>1.2.1. Izkopi</t>
  </si>
  <si>
    <t>1.2.2. Planum temeljnih tal</t>
  </si>
  <si>
    <t>1.2.3. Nasipi, zasipi, klini, posteljice in glineni naboj</t>
  </si>
  <si>
    <t>1.2.4. Koli in vodnjaki</t>
  </si>
  <si>
    <t>1.2.5. Brežine in zelenice</t>
  </si>
  <si>
    <t>1.3. ODVODNJAVANJE</t>
  </si>
  <si>
    <t>1.3.1. Globinsko-odvodnjavanje - drenaže</t>
  </si>
  <si>
    <t>1.4. GRADBENA IN OBRTNIŠKA DELA</t>
  </si>
  <si>
    <t>1.4.1. Tesarska dela</t>
  </si>
  <si>
    <t>1.4.2. Dela z jeklom za ojačitev</t>
  </si>
  <si>
    <t>1.4.3. Dela s cementnim betonom</t>
  </si>
  <si>
    <t>1.4.4. Ključavničarska dela</t>
  </si>
  <si>
    <t>1.4.5. Zaščitna dela</t>
  </si>
  <si>
    <t>1.5. TUJE STORITVE</t>
  </si>
  <si>
    <t>1.5.1. Nadzor</t>
  </si>
  <si>
    <t>1.5.2. Projektna in tehnična dokumentacija</t>
  </si>
  <si>
    <t>12 323</t>
  </si>
  <si>
    <t>Porušitev in odstranitev asfaltne plasti v debelini nad 10 cm
*debelina asfalta cca 15 cm</t>
  </si>
  <si>
    <t>Rezkanje in odvoz asfaltne krovne plasti v debelini  do 10 cm 
*Debelina obrabne plasti je 5 cm.</t>
  </si>
  <si>
    <t>12 383</t>
  </si>
  <si>
    <t>Rezanje asfaltne plasti s talno diamantno žago, debele 11 do 16 cm</t>
  </si>
  <si>
    <t>Opomba: 
Izkop in odvoz plodne in ostale zemljine za objekt na območju ceste je zajet v načrtu 3/2 PZ-3</t>
  </si>
  <si>
    <t>Izkop slabo nosilne zemljine - 2. kategorije za temelje, kanalske rove, prepuste, jaške in drenaže, širine do 1,0 m in globine do 1,0 m - ročno, planiranje dna ročno
*z nakladanjem</t>
  </si>
  <si>
    <t>Izkop vezljive zemljine/zrnate kamnine - 3. kategorije za temelje, kanalske rove, prepuste, jaške in drenaže, širine do 1,0 m in globine do 1,0 m - strojno, planiranje dna ročno
*z nakladanjem</t>
  </si>
  <si>
    <t>Izkop mehke kamnine - 4. kategorije za temelje, kanalske rove, prepuste, jaške in drenaže, širine do 1,0 m in globine do 1,0 m
*z nakladanjem</t>
  </si>
  <si>
    <t>*Planum temeljnih tal je zajet v načrtu 3/2 PZ-3</t>
  </si>
  <si>
    <t>24 441</t>
  </si>
  <si>
    <t>Vgraditev posteljice v debelini plasti do 40 cm iz zrnate kamnine - 3.kategorije
*zmrzlinsko odporni materiala,kamnita greda 0/45 v debelini 35 cm</t>
  </si>
  <si>
    <t>Prevoz materiala na razdaljo nad 5000 do 7000 m
*Prevoz zemljine (2.0 t/m3) na trajno deponijo.</t>
  </si>
  <si>
    <t>t</t>
  </si>
  <si>
    <t>Prevoz materiala na razdaljo nad 5000 do 7000 m
*Prevoz odpadnega asfalta (2.40 t/m3) na trajno deponijo.</t>
  </si>
  <si>
    <t>Prevoz materiala na razdaljo nad 5000 do 7000 m
*Prevoz odpadnega betona (2.50 t/m3) na trajno deponijo.</t>
  </si>
  <si>
    <t>Odlaganje odpadne zmesi zemljine in kamnine.
*Odlaganje odvečne zemljine na trajno deponijo.</t>
  </si>
  <si>
    <t xml:space="preserve">Odlaganje odpadnega asfalta na komunalno deponijo.
</t>
  </si>
  <si>
    <t>29 154</t>
  </si>
  <si>
    <t xml:space="preserve">Odlaganje odpadnega cementnega betona na komunalno deponijo.
</t>
  </si>
  <si>
    <t>Izdelava nevezane nosilne plasti enakomerno zrnatega drobljenca iz kamnine v debelini 31 do 30 cm</t>
  </si>
  <si>
    <t>Izdelava nosilne plasti bituminizirane zmesi AC 32 base B 50/70 A3/Z5 v debelini 10 cm - glavna cesta</t>
  </si>
  <si>
    <t>Izdelava obrabne in zaporne plasti bituminizirane zmesi AC 11 surf B 50/70 A3/Z2 v debelini 5 cm- glavna cesta</t>
  </si>
  <si>
    <t xml:space="preserve">Dobava in pritrditev okroglega prometnega znaka, podloga iz aluminijaste pločevine, znak z odsevno folijo 1. vrste, premera 600 mm
*2232-7 (4x) </t>
  </si>
  <si>
    <t>Dobava in pritrditev trikotnega prometnega znaka, podloga iz aluminijaste pločevine, znak z odsevno folijo 1. vrste, dolžina stranice a = 600 mm
*1109</t>
  </si>
  <si>
    <t>61 714</t>
  </si>
  <si>
    <t>Dobava in pritrditev prometnega znaka, podloga iz vroče cinkane jeklene pločevine, znak z rdečo barvo-folijo 1. vrste, velikost od 0,11 do 0,20 m2  
*dopolnilna tabla 4103, 60*25 cm</t>
  </si>
  <si>
    <t>Izdelava tankoslojne vzdolžne označbe na vozišču z enokomponentno belo barvo, vključno 250 g/m2 posipa z drobci / kroglicami stekla, strojno, debelina plasti suhe snovi 250  m, širina črte 10 cm
*5121</t>
  </si>
  <si>
    <t>Izdelava tankoslojne vzdolžne označbe na vozišču z enokomponentno belo barvo, vključno 250 g/m2 posipa z drobci / kroglicami stekla, strojno, debelina plasti suhe snovi 250  m, širina črte 12 cm
*5112</t>
  </si>
  <si>
    <t>SKUPAJ SANACIJA:</t>
  </si>
  <si>
    <t>SKUPAJ SANACIJA Z DDV:</t>
  </si>
  <si>
    <t>KOLESARSKA POVEZAVA NA ODSEKU TOLMIN – MOST NA SOČI, OB G2-102/1040 PERŠETI- MOST NA SOČI, od km 5,797 do km 6,048</t>
  </si>
  <si>
    <t>PZ-3</t>
  </si>
  <si>
    <t>DKP km 6,190 do km 6,840 (Projekt NG)</t>
  </si>
  <si>
    <t>DKP km 5,797 do km 6,048 (GINEX)</t>
  </si>
  <si>
    <t>KOLESARSKA POVEZAVA NA ODSEKU TOLMIN – MOST NA SOČI, OB G2-102/1040 PERŠETI - MOST NA SOČI, od km 6,190 do km 6,840</t>
  </si>
  <si>
    <t>Ostala dela</t>
  </si>
  <si>
    <t xml:space="preserve">Skupaj OSTALA DELA </t>
  </si>
  <si>
    <t xml:space="preserve">Projektantski nadzor. Vrednost postavke je že fiksno določena v višini 1.200 € in jo ponudnik ne more/ne sme spreminjati. Obračun projektantskega nadzora se bo izvedel po dokazljivih dejanskih stroških na podlagi računa izvajalca projektantskega nadzora.
</t>
  </si>
  <si>
    <t>Nadzor s strani distribucijskega elektro podjetja. Vrednost postavke je že fiksno določena v višini 1.200 € in jo ponudnik ne more/ne sme spreminjati. Obračun dejanskega nadzora distrbucijskega elektro podjetja se bo izvedel po dokazljivih dejanskih stroških na podlagi računa izvajalca nadzora distribucijskega elektro podjetja.</t>
  </si>
  <si>
    <t>REKAPITULACIJA KOLESARSKA STEZA</t>
  </si>
  <si>
    <t>ODVODNJEVANJE SKUPAJ</t>
  </si>
  <si>
    <t xml:space="preserve">Projektantski nadzor. Vrednost postavke je že fiksno določena v višini 2.000 € in jo ponudnik ne more/ne sme spreminjati. Obračun projektantskega nadzora se bo izvedel po dokazljivih dejanskih stroških na podlagi računa izvajalca projektantskega nadzora.
</t>
  </si>
  <si>
    <r>
      <t xml:space="preserve">Dobava in vgraditev predfabriciranega </t>
    </r>
    <r>
      <rPr>
        <b/>
        <sz val="10"/>
        <color theme="1" tint="4.9989318521683403E-2"/>
        <rFont val="Arial"/>
        <family val="2"/>
        <charset val="238"/>
      </rPr>
      <t>dvignjenega robnika</t>
    </r>
    <r>
      <rPr>
        <sz val="10"/>
        <color theme="1" tint="4.9989318521683403E-2"/>
        <rFont val="Arial"/>
        <family val="2"/>
        <charset val="238"/>
      </rPr>
      <t xml:space="preserve"> iz cementnega betona  s prerezom 15/25cm, dolžine 1,00m, na betonsko podlago MB 20 z obbetoniranjem in fugiranjem robnikov s cem. malto 1:3. V ceni so zajeta vsa dodatna in zaščitna dela. </t>
    </r>
  </si>
  <si>
    <r>
      <t>Dobava in pritrditev osmerokotnega prometnega znaka (stop znak), podloga iz vroče cinkane jeklene pločevine, znak z belo in rdečo barvo-folijo RA3, velikost od 0,11 do 0,20 m</t>
    </r>
    <r>
      <rPr>
        <vertAlign val="superscript"/>
        <sz val="10"/>
        <color theme="1" tint="4.9989318521683403E-2"/>
        <rFont val="Arial"/>
        <family val="2"/>
        <charset val="238"/>
      </rPr>
      <t>2</t>
    </r>
    <r>
      <rPr>
        <sz val="10"/>
        <color theme="1" tint="4.9989318521683403E-2"/>
        <rFont val="Arial"/>
        <family val="2"/>
        <charset val="238"/>
      </rPr>
      <t>, skladno s standardom SIST EN 12899-1.</t>
    </r>
  </si>
  <si>
    <r>
      <t>Izdelava debeloslojne prečne in ostalih označb na vozišču širine 20 cm z večkomponentno hladno plastiko z vmešanimi drobci / kroglicami stekla, vključno 250 g/m</t>
    </r>
    <r>
      <rPr>
        <vertAlign val="superscript"/>
        <sz val="10"/>
        <color theme="1" tint="4.9989318521683403E-2"/>
        <rFont val="Arial"/>
        <family val="2"/>
        <charset val="238"/>
      </rPr>
      <t>2</t>
    </r>
    <r>
      <rPr>
        <sz val="10"/>
        <color theme="1" tint="4.9989318521683403E-2"/>
        <rFont val="Arial"/>
        <family val="2"/>
        <charset val="238"/>
      </rPr>
      <t xml:space="preserve"> dodatnega posipa z drobci stekla, strojno, debelina plasti 3 mm, rumene barve (RAL 1023).</t>
    </r>
  </si>
  <si>
    <t>V enotnih cenah morajo biti zajeti vsi stroški po Splošnih tehničnih pogojih.</t>
  </si>
  <si>
    <t xml:space="preserve">Vsi odstranjeni materiali vključujejo odvoz na ustrezno deponijo s plačilom prispevka. </t>
  </si>
  <si>
    <t>Vsi vgrajeni materiali vključujejo tudi dobavo.</t>
  </si>
  <si>
    <t>Vsi hladni stiki na obrabni plasti morajo biti obdelani z bitumensko lepilno zmesjo</t>
  </si>
  <si>
    <t>Izvajalec mora priskrbeti prostor za sestanke za minimalno 8 ljudi.</t>
  </si>
  <si>
    <t>V enotnih cenah morajo biti zajeti vsi stroški zagotavljanja varstva pri delu skladno z varnostnim načrtom</t>
  </si>
  <si>
    <t>Na vplivnem območju površinskih vodotokov se ne sme uporabljati gradbenih materialov, ki lahko vsebujejo nevarne spojine, kot so organske spojine, toksične kovine in druge sestavina (npr. snovi, ki spremenijo osnovne lastnosti in povečajo obremenitve vode glede na merila kemijskega stanja). Prav tako ne sme priti do razlitja cementnih in apnenih mešanic v vodo.</t>
  </si>
  <si>
    <t xml:space="preserve"> Ni dovoljeno izvajati del, ki lahko povzročijo kalnost vodotoka. </t>
  </si>
  <si>
    <t>Kakovost zraka</t>
  </si>
  <si>
    <t>  Upoštevati je potrebno določila Uredbe o preprečevanju in zmanjšanju emisije delcev z gradbišča (Ur. list RS, št. 21/11).</t>
  </si>
  <si>
    <t xml:space="preserve"> Ukrepi za zmanjševanje emisij prašnih delcev morajo vključevati predvsem naslednje ukrepe:</t>
  </si>
  <si>
    <t>Izdelava Načrta za gospodarjenje z odpadki za celoten projekt</t>
  </si>
  <si>
    <t>Zavarovanje gradbišča v času gradnje  z izbrano zaporo prometa - postavitev in vzdrževanje zapore po potrjenem ceniku koncesionarja. Vrednost postavke je že fiksno določena v višini 80.000 € in jo ponudnik ne more/ne sme spreminjati. Obračun se vrši na podlagi računov koncesionarja  in potrditve s strani nadzora.</t>
  </si>
  <si>
    <t xml:space="preserve">Projektantski nadzor. Vrednost postavke je že fiksno določena v višini 5.000,00 € in jo ponudnik ne more/ne sme spreminjati. Obračun projektantskega nadzora se bo izvedel po dokazljivih dejanskih stroških na podlagi računa izvajalca projektantskega nadzora.
</t>
  </si>
  <si>
    <t>Geološki in geomehanski nadzor. Vrednost postavke je že fiksno določena v višini 1.000 € in jo ponudnik ne more/ne sme spreminjati. Obračun  nadzora se bo izvedel po dokazljivih dejanskih stroških na podlagi računa izvajalca nadzora.</t>
  </si>
  <si>
    <t>Geološki in geomehanski nadzor. Vrednost postavke je že fiksno določena v višini 1.000 € in jo ponudnik ne more/ne sme spreminjati. Obračun  nadzora se bo izvedel po dokazljivih dejanskih stroških na podlagi računa izvajalca  nadzora.</t>
  </si>
  <si>
    <t xml:space="preserve">Projektantski nadzor. Vrednost postavke je že fiksno določena v višini 3.000 € in jo ponudnik ne more/ne sme spreminjati. Obračun projektantskega nadzora se bo izvedel po dokazljivih dejanskih stroških na podlagi računa izvajalca projektantskega nadzora.
</t>
  </si>
  <si>
    <t>2.1.</t>
  </si>
  <si>
    <t>3.1.</t>
  </si>
  <si>
    <t>3.2.</t>
  </si>
  <si>
    <t>Geološki in geomehanski nadzor. Vrednost postavke je že fiksno določena v višini 5.000 € in jo ponudnik ne more/ne sme spreminjati. Obračun  nadzora se bo izvedel po dokazljivih dejanskih stroških na podlagi računa izvajalca  nadzora.</t>
  </si>
  <si>
    <t>Izdelava elaborata začasne prometne ureditve oz. projektne dokumentacije zapore prometa za izvedbo v času izvedbe del , vključno s pridobitvijo vseh dovoljenj. (velja za zeloten projekt, za vse faze dela, za ves čas gradnje).</t>
  </si>
  <si>
    <t>Izdelava uvrtanih kolov iz ojačenega cementnega betona, sistema Benotto, premera 60 cm, izkop v vezljivi zemljini/zrnati kamnini, dolžine do 10 m, opomba: D= 50 cm,z obsekanjem v zaščitni srajčki po potrebi .Cena vsebuje tudi pripravo platoja,vključno z varovanjem platoja z zabitimi,rabljenimi železniškimi tirnicami.
Beton:C25/30,PV-I, XC2,Dmax=16 mm</t>
  </si>
  <si>
    <r>
      <t>Dobava in montaža stalnih  tabel izdelanih skladno z "Navodili organa upravljanja na področju komuniciranja vsebin kohezijske politike v programskem obdobju 2014-2020"</t>
    </r>
    <r>
      <rPr>
        <sz val="11"/>
        <color theme="1"/>
        <rFont val="Calibri"/>
        <family val="2"/>
        <charset val="238"/>
        <scheme val="minor"/>
      </rPr>
      <t xml:space="preserve"> </t>
    </r>
  </si>
  <si>
    <t>Izdelava BCP (baza cestnih podatkov) Opomba:
Skladno s pogodbo in navodili naročnika</t>
  </si>
  <si>
    <t>Izdelava varnostnega načrta za izvedbo vseh del; Opomba:
Skladno s pogodbo in navodili naročnika</t>
  </si>
  <si>
    <t>Izdelava tehnološko ekonomskega elaborata in elaborata preprečevanja in zmanjševanja emisij delcev iz gradbišča. Opomba:Skladno s pogodbo in navodili naročnika</t>
  </si>
  <si>
    <t>V enotnih cenah mora biti vključen ves Drobni material pri elektroinstalacijskih delih</t>
  </si>
  <si>
    <t> 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t>
  </si>
  <si>
    <t>V enotnih cenah je potrebno upoštevati notranjo kontrolo (tekoče preiskave)</t>
  </si>
  <si>
    <t xml:space="preserve">Projektantski nadzor. Vrednost postavke je že fiksno določena v višini 5.000 € in jo ponudnik ne more/ne sme spreminjati. Obračun projektantskega nadzora se bo izvedel po dokazljivih dejanskih stroških na podlagi računa izvajalca projektantskega nadzora.
</t>
  </si>
  <si>
    <t>Geološki in geomehanski nadzor. Vrednost postavke je že fiksno določena v višini 2.000 € in jo ponudnik ne more/ne sme spreminjati. Obračun  nadzora se bo izvedel po dokazljivih dejanskih stroških na podlagi računa izvajalca projektantskega nadzora.</t>
  </si>
  <si>
    <t xml:space="preserve">Projektantski nadzor. Vrednost postavke je že fiksno določena v višini 1.000 € in jo ponudnik ne more/ne sme spreminjati. Obračun projektantskega nadzora se bo izvedel po dokazljivih dejanskih stroških na podlagi računa izvajalca projektantskega nadzora.
</t>
  </si>
  <si>
    <t>Izdelava geodetskega načrta novega stanja. V ceno je zajeti vso prometno in komunalno infrastrukturo , vso prometno opremo ter  hortikulturo;   Opomba:
Skladno s pogodbo in navodili naročnika</t>
  </si>
  <si>
    <t>V enotne cene mora biti vključena izdelava Dokazila o zanesljivosti objekta</t>
  </si>
  <si>
    <t>Izdelava PID in NOV projektne dokumentacije (v štirih (4) izvodih in en (1) izvod v elektronski verziji - Acad, DWG). V ceni so zajeti vsi načrti, ki so bili izdelani tudi na nivoju PZI.</t>
  </si>
  <si>
    <t>PID oddan v 4 izvodih vključno z elektronsko obliko.</t>
  </si>
  <si>
    <t>Izdelava projektne dokumentacije za projekt izvedenih del; Opomba: Skladno s pogodbo in navodili naročnika</t>
  </si>
  <si>
    <t>Izdelava projektne dokumentacije za projekt izvedenih del; Opomba: skladno s pogodbo in navodili naročnika</t>
  </si>
  <si>
    <t>Zakoličba obstoječih komunalnih vodov skladno z navodili upravljalcev gospodarske javne infrastrukture. Vrednost postavke je že fiksno določena v višini 2.000,00 € in jo ponudnik ne more/ne sme spreminjati.Obračun zakoličbe se bo izvedel po dokazljivih dejanskih stroških na podlagi računa izvajalca zakoličbe..</t>
  </si>
  <si>
    <t>PID oddan v 4 izvodih vključno z elektornsko obliko.</t>
  </si>
  <si>
    <t>Vsa rušenja vključujejo odvoz na ustrezno deponijo s plačilom takse</t>
  </si>
  <si>
    <t>Vse postavke za izkope zajemajo izkop, nakladanje na kamion in odvoz na deponijo do 20km</t>
  </si>
  <si>
    <t>V enotni ceni finega asfalta je potrebno zajeti tudi pobrizg z bitumensko emulzijo (0,5kg/m2) in čiščenje vozišča</t>
  </si>
  <si>
    <t xml:space="preserve"> Za začasne prometne in gradbene površine ter začasne deponije gradbenega materiala naj se rednostno uporabijo obstoječe infrastrukturne in druge manipulativne površine</t>
  </si>
  <si>
    <t xml:space="preserve"> - preprečevanje prašenja z odkritih delov območja gradbišča; ukrep zahteva redno vlaženje in čiščenje gradbiščnih in manipulativnih površin.</t>
  </si>
  <si>
    <t>- redno čiščenje prometnih površin na območju urejanja in javnih prometnih površin. Ukrep vključuje čiščenje in vlaženje gradbiščnih poti, čiščenje mehanizacije in tovornih vozil na območju prehodov iz gradbiščnih platojev na transportne ceste.</t>
  </si>
  <si>
    <t xml:space="preserve"> - upoštevanje emisijskih norm v skladu s predpisi, ki urejajo področje emisij pri začasnih gradbenih objektih, gradbeni mehanizaciji in transportnih sredstvih.</t>
  </si>
  <si>
    <t>POPIS DEL S PREDRAČUNOM</t>
  </si>
  <si>
    <t>KOLESARSKA POVEZAVA NA ODSEKU TOLMIN – MOST NA SOČI, OB G2-102/1040 PERŠETI- MOST NA SOČI, od km 6,190 do km 6,840</t>
  </si>
  <si>
    <t xml:space="preserve">NAČRT CESTNE RAZSVETLJAVE </t>
  </si>
  <si>
    <t>Geološki in geomehanski nadzor. Vrednost postavke je že fiksno določena v višini 1.000 € in jo ponudnik ne more/ne sme spreminjati. Obračun  nadzora se bo izvedel po dokazljivih dejanskih stroških na podlagi računa izvajalca geološkega in geomehanskega nadzora.</t>
  </si>
  <si>
    <t>4.4.5 POPIS DEL</t>
  </si>
  <si>
    <t>E3.</t>
  </si>
  <si>
    <t>E1.</t>
  </si>
  <si>
    <t xml:space="preserve">GRADBENA DELA </t>
  </si>
  <si>
    <t>E2.</t>
  </si>
  <si>
    <t xml:space="preserve">ELEKTROMONTAŽNA DELA </t>
  </si>
  <si>
    <t>Pripravljalna dela - organizacija gradbišča - postavitev začasnih objektov</t>
  </si>
  <si>
    <t>3.1 REKAPITULACIJA STROŠKOV</t>
  </si>
  <si>
    <t>Projektantski nadzor. Vrednost postavke je že fiksno določena v višini 9.000 € in jo ponudnik ne more/ne sme spreminjati. Obračun projektantskega nadzora se bo izvedel po dokazljivih dejanskih stroških na podlagi računa izvajalca projektantskega nadzora.</t>
  </si>
  <si>
    <t>Organizacija gradbišča za vsa potrebna dela pri izgradnji kolesrske povezave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</si>
</sst>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164" formatCode="_-* #,##0.00\ _€_-;\-* #,##0.00\ _€_-;_-* &quot;-&quot;??\ _€_-;_-@_-"/>
    <numFmt numFmtId="165" formatCode="_-* #,##0.00\ _S_I_T_-;\-* #,##0.00\ _S_I_T_-;_-* &quot;-&quot;??\ _S_I_T_-;_-@_-"/>
    <numFmt numFmtId="166" formatCode="#,##0."/>
    <numFmt numFmtId="167" formatCode="\$#."/>
    <numFmt numFmtId="168" formatCode="#.00"/>
    <numFmt numFmtId="169" formatCode="#,"/>
    <numFmt numFmtId="170" formatCode="_-* #,##0.00\ &quot;SIT&quot;_-;\-* #,##0.00\ &quot;SIT&quot;_-;_-* &quot;-&quot;??\ &quot;SIT&quot;_-;_-@_-"/>
    <numFmt numFmtId="171" formatCode="0.000"/>
    <numFmt numFmtId="172" formatCode="#,##0.00\ &quot;€&quot;"/>
    <numFmt numFmtId="173" formatCode="#,##0.00\ _€"/>
    <numFmt numFmtId="174" formatCode="#,##0.00\ &quot;SIT&quot;"/>
    <numFmt numFmtId="175" formatCode="_-* #,##0.00\ [$€-1]_-;\-* #,##0.00\ [$€-1]_-;_-* &quot;-&quot;??\ [$€-1]_-;_-@_-"/>
    <numFmt numFmtId="176" formatCode="#,##0.00\ [$EUR]"/>
    <numFmt numFmtId="177" formatCode="0.0000"/>
    <numFmt numFmtId="178" formatCode="#,##0.0"/>
    <numFmt numFmtId="179" formatCode="#,##0.00\ _S_I_T"/>
  </numFmts>
  <fonts count="141" x14ac:knownFonts="1">
    <font>
      <sz val="11"/>
      <color theme="1"/>
      <name val="Calibri"/>
      <family val="2"/>
      <charset val="238"/>
      <scheme val="minor"/>
    </font>
    <font>
      <sz val="11"/>
      <color indexed="8"/>
      <name val="Calibri"/>
      <family val="2"/>
      <charset val="238"/>
    </font>
    <font>
      <sz val="10"/>
      <name val="Arial"/>
      <family val="2"/>
    </font>
    <font>
      <sz val="10"/>
      <name val="Arial"/>
      <family val="2"/>
      <charset val="238"/>
    </font>
    <font>
      <sz val="10"/>
      <name val="Arial CE"/>
      <charset val="238"/>
    </font>
    <font>
      <sz val="11"/>
      <name val="Arial"/>
      <family val="2"/>
      <charset val="238"/>
    </font>
    <font>
      <sz val="10"/>
      <color indexed="8"/>
      <name val="Calibri"/>
      <family val="2"/>
      <charset val="238"/>
    </font>
    <font>
      <sz val="10"/>
      <name val="Arial CE"/>
      <family val="2"/>
      <charset val="238"/>
    </font>
    <font>
      <sz val="12"/>
      <name val="Arial"/>
      <family val="2"/>
      <charset val="238"/>
    </font>
    <font>
      <sz val="10"/>
      <name val="Calibri"/>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
      <color indexed="8"/>
      <name val="Courier"/>
      <family val="3"/>
    </font>
    <font>
      <i/>
      <sz val="11"/>
      <color indexed="23"/>
      <name val="Calibri"/>
      <family val="2"/>
      <charset val="238"/>
    </font>
    <font>
      <sz val="11"/>
      <color indexed="17"/>
      <name val="Calibri"/>
      <family val="2"/>
      <charset val="238"/>
    </font>
    <font>
      <b/>
      <sz val="14"/>
      <name val="Arial CE"/>
      <family val="2"/>
      <charset val="238"/>
    </font>
    <font>
      <b/>
      <sz val="13"/>
      <color indexed="56"/>
      <name val="Calibri"/>
      <family val="2"/>
      <charset val="238"/>
    </font>
    <font>
      <b/>
      <sz val="11"/>
      <color indexed="56"/>
      <name val="Calibri"/>
      <family val="2"/>
      <charset val="238"/>
    </font>
    <font>
      <b/>
      <sz val="1"/>
      <color indexed="8"/>
      <name val="Courier"/>
      <family val="3"/>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imes New Roman CE"/>
      <family val="1"/>
      <charset val="238"/>
    </font>
    <font>
      <b/>
      <sz val="12"/>
      <name val="Arial CE"/>
      <family val="2"/>
      <charset val="238"/>
    </font>
    <font>
      <sz val="10"/>
      <name val="Times New Roman"/>
      <family val="1"/>
      <charset val="238"/>
    </font>
    <font>
      <b/>
      <sz val="15"/>
      <color indexed="56"/>
      <name val="Calibri"/>
      <family val="2"/>
      <charset val="238"/>
    </font>
    <font>
      <sz val="10"/>
      <color indexed="8"/>
      <name val="MS Sans Serif"/>
      <family val="2"/>
      <charset val="238"/>
    </font>
    <font>
      <b/>
      <sz val="11"/>
      <name val="Arial CE"/>
      <family val="2"/>
      <charset val="238"/>
    </font>
    <font>
      <sz val="8"/>
      <name val="Calibri"/>
      <family val="2"/>
      <charset val="238"/>
    </font>
    <font>
      <sz val="11"/>
      <color theme="1"/>
      <name val="Calibri"/>
      <family val="2"/>
      <charset val="238"/>
      <scheme val="minor"/>
    </font>
    <font>
      <sz val="10"/>
      <color theme="1"/>
      <name val="Arial Narrow"/>
      <family val="2"/>
      <charset val="238"/>
    </font>
    <font>
      <b/>
      <sz val="10"/>
      <name val="Segoe UI"/>
      <family val="2"/>
      <charset val="238"/>
    </font>
    <font>
      <i/>
      <sz val="10"/>
      <name val="Segoe UI"/>
      <family val="2"/>
      <charset val="238"/>
    </font>
    <font>
      <i/>
      <sz val="10"/>
      <color indexed="8"/>
      <name val="Segoe UI"/>
      <family val="2"/>
      <charset val="238"/>
    </font>
    <font>
      <b/>
      <i/>
      <sz val="8"/>
      <color theme="0" tint="-0.249977111117893"/>
      <name val="Segoe UI"/>
      <family val="2"/>
      <charset val="238"/>
    </font>
    <font>
      <sz val="10"/>
      <color indexed="8"/>
      <name val="Segoe UI"/>
      <family val="2"/>
      <charset val="238"/>
    </font>
    <font>
      <sz val="12"/>
      <name val="Segoe UI"/>
      <family val="2"/>
      <charset val="238"/>
    </font>
    <font>
      <b/>
      <sz val="12"/>
      <name val="Segoe UI"/>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color rgb="FFFF0000"/>
      <name val="Segoe UI"/>
      <family val="2"/>
      <charset val="238"/>
    </font>
    <font>
      <sz val="11"/>
      <color rgb="FFFF0000"/>
      <name val="Calibri"/>
      <family val="2"/>
      <charset val="238"/>
      <scheme val="minor"/>
    </font>
    <font>
      <b/>
      <sz val="10"/>
      <color indexed="8"/>
      <name val="Arial Narrow"/>
      <family val="2"/>
      <charset val="238"/>
    </font>
    <font>
      <b/>
      <sz val="8"/>
      <color indexed="8"/>
      <name val="Arial Narrow"/>
      <family val="2"/>
      <charset val="238"/>
    </font>
    <font>
      <b/>
      <sz val="10"/>
      <name val="Arial Narrow"/>
      <family val="2"/>
      <charset val="238"/>
    </font>
    <font>
      <sz val="10"/>
      <name val="Arial Narrow"/>
      <family val="2"/>
      <charset val="238"/>
    </font>
    <font>
      <sz val="8"/>
      <name val="Arial Narrow"/>
      <family val="2"/>
      <charset val="238"/>
    </font>
    <font>
      <b/>
      <sz val="10"/>
      <name val="Calibri"/>
      <family val="2"/>
      <charset val="238"/>
    </font>
    <font>
      <b/>
      <sz val="14"/>
      <color indexed="10"/>
      <name val="Calibri"/>
      <family val="2"/>
      <charset val="238"/>
    </font>
    <font>
      <i/>
      <sz val="10"/>
      <name val="Calibri"/>
      <family val="2"/>
      <charset val="238"/>
    </font>
    <font>
      <i/>
      <sz val="10"/>
      <color indexed="8"/>
      <name val="Calibri"/>
      <family val="2"/>
      <charset val="238"/>
    </font>
    <font>
      <b/>
      <i/>
      <sz val="10"/>
      <name val="Calibri"/>
      <family val="2"/>
      <charset val="238"/>
    </font>
    <font>
      <sz val="12"/>
      <name val="Calibri"/>
      <family val="2"/>
      <charset val="238"/>
    </font>
    <font>
      <b/>
      <sz val="12"/>
      <name val="Calibri"/>
      <family val="2"/>
      <charset val="238"/>
    </font>
    <font>
      <sz val="10"/>
      <color theme="1" tint="4.9989318521683403E-2"/>
      <name val="Segoe UI"/>
      <family val="2"/>
      <charset val="238"/>
    </font>
    <font>
      <b/>
      <sz val="10"/>
      <color theme="1" tint="4.9989318521683403E-2"/>
      <name val="Segoe UI"/>
      <family val="2"/>
      <charset val="238"/>
    </font>
    <font>
      <b/>
      <sz val="14"/>
      <color rgb="FFFF0000"/>
      <name val="Segoe UI"/>
      <family val="2"/>
      <charset val="238"/>
    </font>
    <font>
      <b/>
      <sz val="10"/>
      <name val="Arial"/>
      <family val="2"/>
      <charset val="238"/>
    </font>
    <font>
      <b/>
      <sz val="14"/>
      <color theme="1"/>
      <name val="Arial"/>
      <family val="2"/>
      <charset val="238"/>
    </font>
    <font>
      <b/>
      <sz val="14"/>
      <name val="Arial"/>
      <family val="2"/>
    </font>
    <font>
      <sz val="9"/>
      <name val="Arial"/>
      <family val="2"/>
      <charset val="238"/>
    </font>
    <font>
      <sz val="9"/>
      <name val="Arial"/>
      <family val="2"/>
    </font>
    <font>
      <b/>
      <sz val="14"/>
      <name val="Arial"/>
      <family val="2"/>
      <charset val="238"/>
    </font>
    <font>
      <i/>
      <sz val="9"/>
      <name val="Arial"/>
      <family val="2"/>
    </font>
    <font>
      <b/>
      <i/>
      <sz val="10"/>
      <name val="Arial"/>
      <family val="2"/>
      <charset val="238"/>
    </font>
    <font>
      <b/>
      <i/>
      <sz val="10"/>
      <name val="Arial"/>
      <family val="2"/>
    </font>
    <font>
      <b/>
      <sz val="10"/>
      <name val="Arial CE"/>
      <family val="2"/>
      <charset val="238"/>
    </font>
    <font>
      <b/>
      <sz val="10"/>
      <name val="Arial"/>
      <family val="2"/>
    </font>
    <font>
      <b/>
      <sz val="12"/>
      <name val="Arial"/>
      <family val="2"/>
      <charset val="238"/>
    </font>
    <font>
      <b/>
      <i/>
      <sz val="9"/>
      <name val="Arial"/>
      <family val="2"/>
    </font>
    <font>
      <sz val="9"/>
      <name val="Arial CE"/>
      <charset val="238"/>
    </font>
    <font>
      <sz val="9"/>
      <name val="Symbol"/>
      <family val="1"/>
      <charset val="2"/>
    </font>
    <font>
      <sz val="9"/>
      <name val="Arial CE"/>
      <family val="2"/>
      <charset val="238"/>
    </font>
    <font>
      <b/>
      <sz val="10"/>
      <color indexed="9"/>
      <name val="Calibri"/>
      <family val="2"/>
      <charset val="238"/>
    </font>
    <font>
      <b/>
      <i/>
      <sz val="8"/>
      <color theme="0" tint="-0.249977111117893"/>
      <name val="Calibri"/>
      <family val="2"/>
      <charset val="238"/>
    </font>
    <font>
      <b/>
      <sz val="9"/>
      <name val="Arial"/>
      <family val="2"/>
    </font>
    <font>
      <b/>
      <i/>
      <sz val="14"/>
      <name val="Arial"/>
      <family val="2"/>
    </font>
    <font>
      <b/>
      <sz val="9"/>
      <name val="Arial"/>
      <family val="2"/>
      <charset val="238"/>
    </font>
    <font>
      <i/>
      <sz val="10"/>
      <name val="Arial"/>
      <family val="2"/>
    </font>
    <font>
      <i/>
      <sz val="10"/>
      <name val="Arial"/>
      <family val="2"/>
      <charset val="238"/>
    </font>
    <font>
      <b/>
      <i/>
      <sz val="12"/>
      <name val="Arial"/>
      <family val="2"/>
      <charset val="238"/>
    </font>
    <font>
      <b/>
      <i/>
      <sz val="12"/>
      <name val="Arial CE"/>
      <charset val="238"/>
    </font>
    <font>
      <i/>
      <sz val="9"/>
      <name val="Arial CE"/>
      <family val="2"/>
      <charset val="238"/>
    </font>
    <font>
      <i/>
      <sz val="9"/>
      <color indexed="9"/>
      <name val="Arial"/>
      <family val="2"/>
    </font>
    <font>
      <i/>
      <sz val="14"/>
      <name val="Arial"/>
      <family val="2"/>
    </font>
    <font>
      <i/>
      <sz val="14"/>
      <name val="Arial"/>
      <family val="2"/>
      <charset val="238"/>
    </font>
    <font>
      <i/>
      <sz val="10"/>
      <name val="Arial CE"/>
      <family val="2"/>
      <charset val="238"/>
    </font>
    <font>
      <sz val="9"/>
      <color indexed="9"/>
      <name val="Arial"/>
      <family val="2"/>
    </font>
    <font>
      <b/>
      <i/>
      <sz val="13"/>
      <name val="Arial"/>
      <family val="2"/>
      <charset val="238"/>
    </font>
    <font>
      <i/>
      <sz val="10"/>
      <color indexed="9"/>
      <name val="Arial"/>
      <family val="2"/>
    </font>
    <font>
      <b/>
      <i/>
      <sz val="14"/>
      <name val="Arial"/>
      <family val="2"/>
      <charset val="238"/>
    </font>
    <font>
      <i/>
      <sz val="10"/>
      <name val="Times New Roman CE"/>
      <family val="1"/>
      <charset val="238"/>
    </font>
    <font>
      <i/>
      <sz val="10"/>
      <name val="Times New Roman"/>
      <family val="1"/>
      <charset val="238"/>
    </font>
    <font>
      <sz val="10"/>
      <color theme="1"/>
      <name val="Arial"/>
      <family val="2"/>
    </font>
    <font>
      <b/>
      <i/>
      <sz val="10"/>
      <name val="Arial CE"/>
      <family val="2"/>
      <charset val="238"/>
    </font>
    <font>
      <b/>
      <sz val="12"/>
      <name val="Arial"/>
      <family val="2"/>
    </font>
    <font>
      <sz val="12"/>
      <name val="Arial"/>
      <family val="2"/>
    </font>
    <font>
      <b/>
      <i/>
      <sz val="12"/>
      <name val="Arial"/>
      <family val="2"/>
    </font>
    <font>
      <sz val="10"/>
      <color indexed="9"/>
      <name val="Arial"/>
      <family val="2"/>
      <charset val="238"/>
    </font>
    <font>
      <b/>
      <sz val="10"/>
      <name val="Swis721 Cn BT"/>
      <family val="2"/>
    </font>
    <font>
      <sz val="10"/>
      <name val="Swis721 Cn BT"/>
      <family val="2"/>
    </font>
    <font>
      <sz val="10"/>
      <name val="Arial"/>
      <family val="2"/>
      <charset val="238"/>
    </font>
    <font>
      <sz val="12"/>
      <color theme="1"/>
      <name val="Arial"/>
      <family val="2"/>
      <charset val="238"/>
    </font>
    <font>
      <b/>
      <sz val="12"/>
      <color indexed="10"/>
      <name val="Arial"/>
      <family val="2"/>
      <charset val="238"/>
    </font>
    <font>
      <sz val="12"/>
      <color theme="1" tint="4.9989318521683403E-2"/>
      <name val="Arial"/>
      <family val="2"/>
      <charset val="238"/>
    </font>
    <font>
      <b/>
      <sz val="12"/>
      <color theme="1" tint="4.9989318521683403E-2"/>
      <name val="Arial"/>
      <family val="2"/>
      <charset val="238"/>
    </font>
    <font>
      <i/>
      <sz val="12"/>
      <name val="Arial"/>
      <family val="2"/>
      <charset val="238"/>
    </font>
    <font>
      <i/>
      <sz val="12"/>
      <color indexed="8"/>
      <name val="Arial"/>
      <family val="2"/>
      <charset val="238"/>
    </font>
    <font>
      <b/>
      <i/>
      <sz val="12"/>
      <color theme="1" tint="4.9989318521683403E-2"/>
      <name val="Arial"/>
      <family val="2"/>
      <charset val="238"/>
    </font>
    <font>
      <sz val="12"/>
      <color indexed="8"/>
      <name val="Arial"/>
      <family val="2"/>
      <charset val="238"/>
    </font>
    <font>
      <b/>
      <sz val="12"/>
      <color indexed="8"/>
      <name val="Arial"/>
      <family val="2"/>
      <charset val="238"/>
    </font>
    <font>
      <b/>
      <strike/>
      <sz val="12"/>
      <name val="Arial"/>
      <family val="2"/>
      <charset val="238"/>
    </font>
    <font>
      <strike/>
      <sz val="12"/>
      <name val="Arial"/>
      <family val="2"/>
      <charset val="238"/>
    </font>
    <font>
      <sz val="11"/>
      <color theme="1"/>
      <name val="Arial"/>
      <family val="2"/>
      <charset val="238"/>
    </font>
    <font>
      <sz val="10"/>
      <color theme="1" tint="4.9989318521683403E-2"/>
      <name val="Arial"/>
      <family val="2"/>
      <charset val="238"/>
    </font>
    <font>
      <b/>
      <sz val="10"/>
      <color theme="1" tint="4.9989318521683403E-2"/>
      <name val="Arial"/>
      <family val="2"/>
      <charset val="238"/>
    </font>
    <font>
      <b/>
      <sz val="11"/>
      <color theme="1"/>
      <name val="Arial"/>
      <family val="2"/>
      <charset val="238"/>
    </font>
    <font>
      <b/>
      <sz val="12"/>
      <color theme="1"/>
      <name val="Arial"/>
      <family val="2"/>
      <charset val="238"/>
    </font>
    <font>
      <sz val="14"/>
      <color theme="1"/>
      <name val="Arial"/>
      <family val="2"/>
      <charset val="238"/>
    </font>
    <font>
      <sz val="10"/>
      <color theme="1"/>
      <name val="Arial"/>
      <family val="2"/>
      <charset val="238"/>
    </font>
    <font>
      <vertAlign val="superscript"/>
      <sz val="10"/>
      <color theme="1" tint="4.9989318521683403E-2"/>
      <name val="Arial"/>
      <family val="2"/>
      <charset val="238"/>
    </font>
    <font>
      <sz val="12"/>
      <color rgb="FF000000"/>
      <name val="Arial"/>
      <family val="2"/>
      <charset val="238"/>
    </font>
    <font>
      <sz val="12"/>
      <color rgb="FFFF0000"/>
      <name val="Arial"/>
      <family val="2"/>
      <charset val="238"/>
    </font>
    <font>
      <b/>
      <i/>
      <sz val="9"/>
      <name val="Arial"/>
      <family val="2"/>
      <charset val="238"/>
    </font>
    <font>
      <sz val="10"/>
      <name val="Segoe UI"/>
      <family val="2"/>
      <charset val="238"/>
    </font>
    <font>
      <sz val="11"/>
      <name val="Calibri"/>
      <family val="2"/>
      <charset val="238"/>
      <scheme val="minor"/>
    </font>
    <font>
      <b/>
      <sz val="11"/>
      <color theme="1"/>
      <name val="Calibri"/>
      <family val="2"/>
      <charset val="238"/>
      <scheme val="minor"/>
    </font>
    <font>
      <b/>
      <strike/>
      <sz val="12"/>
      <color rgb="FFFF0000"/>
      <name val="Arial"/>
      <family val="2"/>
      <charset val="238"/>
    </font>
    <font>
      <strike/>
      <sz val="12"/>
      <color rgb="FFFF0000"/>
      <name val="Arial"/>
      <family val="2"/>
      <charset val="238"/>
    </font>
    <font>
      <sz val="10"/>
      <color rgb="FFFF0000"/>
      <name val="Arial"/>
      <family val="2"/>
      <charset val="238"/>
    </font>
    <font>
      <strike/>
      <sz val="10"/>
      <color rgb="FFFF0000"/>
      <name val="Arial"/>
      <family val="2"/>
      <charset val="23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indexed="27"/>
      </patternFill>
    </fill>
    <fill>
      <patternFill patternType="solid">
        <fgColor indexed="8"/>
        <bgColor indexed="64"/>
      </patternFill>
    </fill>
    <fill>
      <patternFill patternType="solid">
        <fgColor indexed="15"/>
        <bgColor indexed="64"/>
      </patternFill>
    </fill>
    <fill>
      <patternFill patternType="solid">
        <fgColor rgb="FFC0C0C0"/>
        <bgColor indexed="64"/>
      </patternFill>
    </fill>
    <fill>
      <patternFill patternType="solid">
        <fgColor indexed="22"/>
        <bgColor indexed="27"/>
      </patternFill>
    </fill>
    <fill>
      <patternFill patternType="solid">
        <fgColor indexed="22"/>
        <bgColor indexed="64"/>
      </patternFill>
    </fill>
    <fill>
      <patternFill patternType="solid">
        <fgColor indexed="43"/>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2"/>
      </top>
      <bottom style="double">
        <color indexed="62"/>
      </bottom>
      <diagonal/>
    </border>
    <border>
      <left/>
      <right/>
      <top style="double">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hair">
        <color indexed="64"/>
      </left>
      <right style="double">
        <color indexed="64"/>
      </right>
      <top/>
      <bottom style="hair">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hair">
        <color indexed="64"/>
      </left>
      <right style="double">
        <color indexed="64"/>
      </right>
      <top style="hair">
        <color indexed="64"/>
      </top>
      <bottom/>
      <diagonal/>
    </border>
    <border>
      <left/>
      <right style="double">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double">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s>
  <cellStyleXfs count="99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4" fillId="0" borderId="0" applyFont="0" applyFill="0" applyBorder="0" applyAlignment="0" applyProtection="0"/>
    <xf numFmtId="166" fontId="15" fillId="0" borderId="0">
      <protection locked="0"/>
    </xf>
    <xf numFmtId="167" fontId="15" fillId="0" borderId="0">
      <protection locked="0"/>
    </xf>
    <xf numFmtId="0" fontId="15" fillId="0" borderId="0">
      <protection locked="0"/>
    </xf>
    <xf numFmtId="0" fontId="17" fillId="4" borderId="0" applyNumberFormat="0" applyBorder="0" applyAlignment="0" applyProtection="0"/>
    <xf numFmtId="0" fontId="3" fillId="0" borderId="0"/>
    <xf numFmtId="0" fontId="16" fillId="0" borderId="0" applyNumberFormat="0" applyFill="0" applyBorder="0" applyAlignment="0" applyProtection="0"/>
    <xf numFmtId="168" fontId="15" fillId="0" borderId="0">
      <protection locked="0"/>
    </xf>
    <xf numFmtId="0" fontId="17" fillId="4" borderId="0" applyNumberFormat="0" applyBorder="0" applyAlignment="0" applyProtection="0"/>
    <xf numFmtId="0" fontId="18" fillId="0" borderId="0" applyNumberFormat="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169" fontId="21" fillId="0" borderId="0">
      <protection locked="0"/>
    </xf>
    <xf numFmtId="169" fontId="21" fillId="0" borderId="0">
      <protection locked="0"/>
    </xf>
    <xf numFmtId="0" fontId="22" fillId="7" borderId="1" applyNumberFormat="0" applyAlignment="0" applyProtection="0"/>
    <xf numFmtId="0" fontId="25" fillId="20" borderId="5" applyNumberFormat="0" applyAlignment="0" applyProtection="0"/>
    <xf numFmtId="39" fontId="2" fillId="0" borderId="6">
      <alignment horizontal="right" vertical="top" wrapText="1"/>
    </xf>
    <xf numFmtId="0" fontId="23" fillId="0" borderId="7" applyNumberFormat="0" applyFill="0" applyAlignment="0" applyProtection="0"/>
    <xf numFmtId="0" fontId="32" fillId="0" borderId="8"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6" fillId="0" borderId="0" applyNumberFormat="0" applyFill="0" applyBorder="0" applyAlignment="0" applyProtection="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49" fontId="4" fillId="0" borderId="0"/>
    <xf numFmtId="0" fontId="7" fillId="0" borderId="0">
      <alignment vertical="top" wrapText="1"/>
    </xf>
    <xf numFmtId="0" fontId="36" fillId="0" borderId="0"/>
    <xf numFmtId="0" fontId="10" fillId="0" borderId="0"/>
    <xf numFmtId="0" fontId="36" fillId="0" borderId="0"/>
    <xf numFmtId="0" fontId="10" fillId="0" borderId="0"/>
    <xf numFmtId="0" fontId="3" fillId="0" borderId="0"/>
    <xf numFmtId="0" fontId="4" fillId="0" borderId="0"/>
    <xf numFmtId="0" fontId="7" fillId="0" borderId="0"/>
    <xf numFmtId="0" fontId="4" fillId="0" borderId="0"/>
    <xf numFmtId="0" fontId="4"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4" fillId="0" borderId="0"/>
    <xf numFmtId="0" fontId="3" fillId="0" borderId="0" applyFont="0" applyBorder="0"/>
    <xf numFmtId="0" fontId="3" fillId="0" borderId="0"/>
    <xf numFmtId="0" fontId="3" fillId="0" borderId="0"/>
    <xf numFmtId="0" fontId="3" fillId="0" borderId="0"/>
    <xf numFmtId="0" fontId="3" fillId="0" borderId="0"/>
    <xf numFmtId="0" fontId="36" fillId="0" borderId="0"/>
    <xf numFmtId="0" fontId="10" fillId="0" borderId="0"/>
    <xf numFmtId="0" fontId="36" fillId="0" borderId="0"/>
    <xf numFmtId="0" fontId="10" fillId="0" borderId="0"/>
    <xf numFmtId="0" fontId="3" fillId="0" borderId="0"/>
    <xf numFmtId="0" fontId="36" fillId="0" borderId="0"/>
    <xf numFmtId="0" fontId="10" fillId="0" borderId="0"/>
    <xf numFmtId="0" fontId="36" fillId="0" borderId="0"/>
    <xf numFmtId="0" fontId="10" fillId="0" borderId="0"/>
    <xf numFmtId="0" fontId="36" fillId="0" borderId="0"/>
    <xf numFmtId="0" fontId="10" fillId="0" borderId="0"/>
    <xf numFmtId="0" fontId="3" fillId="0" borderId="0"/>
    <xf numFmtId="0" fontId="36" fillId="0" borderId="0"/>
    <xf numFmtId="0" fontId="10" fillId="0" borderId="0"/>
    <xf numFmtId="0" fontId="36" fillId="0" borderId="0"/>
    <xf numFmtId="0" fontId="10" fillId="0" borderId="0"/>
    <xf numFmtId="0" fontId="3" fillId="0" borderId="0"/>
    <xf numFmtId="0" fontId="36" fillId="0" borderId="0"/>
    <xf numFmtId="0" fontId="10" fillId="0" borderId="0"/>
    <xf numFmtId="0" fontId="36" fillId="0" borderId="0"/>
    <xf numFmtId="0" fontId="10" fillId="0" borderId="0"/>
    <xf numFmtId="0" fontId="36" fillId="0" borderId="0"/>
    <xf numFmtId="0" fontId="10" fillId="0" borderId="0"/>
    <xf numFmtId="0" fontId="5" fillId="0" borderId="0"/>
    <xf numFmtId="0" fontId="3" fillId="0" borderId="0"/>
    <xf numFmtId="0" fontId="3" fillId="0" borderId="0"/>
    <xf numFmtId="0" fontId="4" fillId="0" borderId="0"/>
    <xf numFmtId="0" fontId="33" fillId="0" borderId="0"/>
    <xf numFmtId="0" fontId="2" fillId="0" borderId="0"/>
    <xf numFmtId="0" fontId="5" fillId="0" borderId="0"/>
    <xf numFmtId="0" fontId="7" fillId="0" borderId="0"/>
    <xf numFmtId="0" fontId="24" fillId="22" borderId="0" applyNumberFormat="0" applyBorder="0" applyAlignment="0" applyProtection="0"/>
    <xf numFmtId="0" fontId="24" fillId="22" borderId="0" applyNumberFormat="0" applyBorder="0" applyAlignment="0" applyProtection="0"/>
    <xf numFmtId="0" fontId="34" fillId="0" borderId="0">
      <alignment horizontal="left" vertical="top" wrapText="1" readingOrder="1"/>
    </xf>
    <xf numFmtId="0" fontId="3" fillId="0" borderId="0"/>
    <xf numFmtId="0" fontId="8" fillId="0" borderId="0" applyNumberFormat="0" applyFill="0" applyBorder="0" applyAlignment="0" applyProtection="0"/>
    <xf numFmtId="0" fontId="8" fillId="0" borderId="0" applyNumberFormat="0" applyFill="0" applyBorder="0" applyAlignment="0" applyProtection="0"/>
    <xf numFmtId="0" fontId="4" fillId="0" borderId="0"/>
    <xf numFmtId="0" fontId="3" fillId="0" borderId="0"/>
    <xf numFmtId="0" fontId="8" fillId="0" borderId="0" applyNumberFormat="0" applyFill="0" applyBorder="0" applyAlignment="0" applyProtection="0"/>
    <xf numFmtId="0" fontId="3" fillId="0" borderId="0"/>
    <xf numFmtId="0" fontId="2" fillId="0" borderId="0"/>
    <xf numFmtId="0" fontId="3" fillId="23" borderId="9"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0" fontId="10" fillId="23" borderId="9" applyNumberFormat="0" applyFont="0" applyAlignment="0" applyProtection="0"/>
    <xf numFmtId="0" fontId="28" fillId="0" borderId="0" applyNumberFormat="0" applyFill="0" applyBorder="0" applyAlignment="0" applyProtection="0"/>
    <xf numFmtId="0" fontId="25" fillId="20" borderId="5" applyNumberFormat="0" applyAlignment="0" applyProtection="0"/>
    <xf numFmtId="0" fontId="16"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3" fillId="0" borderId="7" applyNumberFormat="0" applyFill="0" applyAlignment="0" applyProtection="0"/>
    <xf numFmtId="0" fontId="14" fillId="21" borderId="2" applyNumberFormat="0" applyAlignment="0" applyProtection="0"/>
    <xf numFmtId="0" fontId="13" fillId="20" borderId="1" applyNumberFormat="0" applyAlignment="0" applyProtection="0"/>
    <xf numFmtId="0" fontId="12" fillId="3" borderId="0" applyNumberFormat="0" applyBorder="0" applyAlignment="0" applyProtection="0"/>
    <xf numFmtId="0" fontId="7" fillId="0" borderId="0"/>
    <xf numFmtId="0" fontId="7" fillId="0" borderId="0"/>
    <xf numFmtId="0" fontId="2" fillId="0" borderId="10">
      <alignment horizontal="left" vertical="top" wrapText="1"/>
    </xf>
    <xf numFmtId="0" fontId="2" fillId="0" borderId="10">
      <alignment horizontal="left" vertical="top" wrapText="1"/>
    </xf>
    <xf numFmtId="0" fontId="26" fillId="0" borderId="0" applyNumberFormat="0" applyFill="0" applyBorder="0" applyAlignment="0" applyProtection="0"/>
    <xf numFmtId="0" fontId="27" fillId="0" borderId="11" applyNumberFormat="0" applyFill="0" applyAlignment="0" applyProtection="0"/>
    <xf numFmtId="0" fontId="30" fillId="0" borderId="12" applyNumberFormat="0"/>
    <xf numFmtId="170"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7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22" fillId="7" borderId="1"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49" fontId="29" fillId="0" borderId="0">
      <alignment vertical="top"/>
      <protection locked="0"/>
    </xf>
    <xf numFmtId="0" fontId="37" fillId="0" borderId="0"/>
    <xf numFmtId="0" fontId="4" fillId="0" borderId="0"/>
    <xf numFmtId="0" fontId="4" fillId="0" borderId="0"/>
    <xf numFmtId="0" fontId="3"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9"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0" fontId="11" fillId="26"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27" borderId="0" applyNumberFormat="0" applyBorder="0" applyAlignment="0" applyProtection="0"/>
    <xf numFmtId="0" fontId="11" fillId="17" borderId="0" applyNumberFormat="0" applyBorder="0" applyAlignment="0" applyProtection="0"/>
    <xf numFmtId="0" fontId="12" fillId="5" borderId="0" applyNumberFormat="0" applyBorder="0" applyAlignment="0" applyProtection="0"/>
    <xf numFmtId="0" fontId="45" fillId="28" borderId="1" applyNumberFormat="0" applyAlignment="0" applyProtection="0"/>
    <xf numFmtId="0" fontId="46" fillId="0" borderId="77" applyNumberFormat="0" applyFill="0" applyAlignment="0" applyProtection="0"/>
    <xf numFmtId="0" fontId="47" fillId="0" borderId="78" applyNumberFormat="0" applyFill="0" applyAlignment="0" applyProtection="0"/>
    <xf numFmtId="0" fontId="48" fillId="0" borderId="79" applyNumberFormat="0" applyFill="0" applyAlignment="0" applyProtection="0"/>
    <xf numFmtId="0" fontId="48" fillId="0" borderId="0" applyNumberFormat="0" applyFill="0" applyBorder="0" applyAlignment="0" applyProtection="0"/>
    <xf numFmtId="0" fontId="22" fillId="22" borderId="1" applyNumberFormat="0" applyAlignment="0" applyProtection="0"/>
    <xf numFmtId="0" fontId="28" fillId="0" borderId="80" applyNumberFormat="0" applyFill="0" applyAlignment="0" applyProtection="0"/>
    <xf numFmtId="0" fontId="49" fillId="22" borderId="0" applyNumberFormat="0" applyBorder="0" applyAlignment="0" applyProtection="0"/>
    <xf numFmtId="0" fontId="4" fillId="23" borderId="9" applyNumberFormat="0" applyFont="0" applyAlignment="0" applyProtection="0"/>
    <xf numFmtId="0" fontId="27" fillId="0" borderId="81" applyNumberFormat="0" applyFill="0" applyAlignment="0" applyProtection="0"/>
    <xf numFmtId="165" fontId="3" fillId="0" borderId="0" applyFont="0" applyFill="0" applyBorder="0" applyAlignment="0" applyProtection="0"/>
    <xf numFmtId="9" fontId="7" fillId="0" borderId="0" applyFill="0" applyBorder="0" applyAlignment="0" applyProtection="0"/>
    <xf numFmtId="0" fontId="111" fillId="0" borderId="0"/>
  </cellStyleXfs>
  <cellXfs count="1153">
    <xf numFmtId="0" fontId="0" fillId="0" borderId="0" xfId="0"/>
    <xf numFmtId="49" fontId="6" fillId="0" borderId="14" xfId="0" applyNumberFormat="1" applyFont="1" applyBorder="1" applyAlignment="1">
      <alignment vertical="top" wrapText="1"/>
    </xf>
    <xf numFmtId="0" fontId="6" fillId="0" borderId="14" xfId="0" applyFont="1" applyBorder="1" applyAlignment="1"/>
    <xf numFmtId="0" fontId="9" fillId="0" borderId="14" xfId="0" applyFont="1" applyBorder="1" applyAlignment="1">
      <alignment vertical="top" wrapText="1"/>
    </xf>
    <xf numFmtId="0" fontId="6" fillId="0" borderId="14" xfId="0" applyFont="1" applyBorder="1"/>
    <xf numFmtId="0" fontId="6" fillId="0" borderId="0" xfId="0" applyFont="1"/>
    <xf numFmtId="0" fontId="6" fillId="0" borderId="0" xfId="0" applyFont="1" applyAlignment="1">
      <alignment wrapText="1"/>
    </xf>
    <xf numFmtId="0" fontId="6" fillId="0" borderId="16" xfId="0" applyFont="1" applyBorder="1"/>
    <xf numFmtId="0" fontId="6" fillId="0" borderId="14" xfId="0" applyFont="1" applyFill="1" applyBorder="1" applyAlignment="1">
      <alignment horizontal="left" wrapText="1"/>
    </xf>
    <xf numFmtId="0" fontId="6" fillId="0" borderId="14" xfId="0" applyFont="1" applyBorder="1"/>
    <xf numFmtId="0" fontId="9" fillId="0" borderId="15" xfId="0" applyFont="1" applyBorder="1" applyAlignment="1">
      <alignment vertical="top" wrapText="1"/>
    </xf>
    <xf numFmtId="0" fontId="6" fillId="0" borderId="15" xfId="0" applyFont="1" applyBorder="1" applyAlignment="1"/>
    <xf numFmtId="49" fontId="6" fillId="0" borderId="15" xfId="0" applyNumberFormat="1" applyFont="1" applyBorder="1" applyAlignment="1">
      <alignment vertical="top" wrapText="1"/>
    </xf>
    <xf numFmtId="49" fontId="38" fillId="24" borderId="53" xfId="0" applyNumberFormat="1" applyFont="1" applyFill="1" applyBorder="1" applyAlignment="1">
      <alignment horizontal="center" wrapText="1"/>
    </xf>
    <xf numFmtId="0" fontId="40" fillId="25" borderId="17" xfId="0" applyNumberFormat="1" applyFont="1" applyFill="1" applyBorder="1" applyAlignment="1">
      <alignment vertical="top" wrapText="1"/>
    </xf>
    <xf numFmtId="172" fontId="41" fillId="25" borderId="52" xfId="0" applyNumberFormat="1" applyFont="1" applyFill="1" applyBorder="1" applyAlignment="1">
      <alignment horizontal="center" vertical="top" wrapText="1"/>
    </xf>
    <xf numFmtId="49" fontId="39" fillId="25" borderId="55" xfId="0" applyNumberFormat="1" applyFont="1" applyFill="1" applyBorder="1" applyAlignment="1">
      <alignment horizontal="center" wrapText="1"/>
    </xf>
    <xf numFmtId="0" fontId="40" fillId="25" borderId="62" xfId="0" applyNumberFormat="1" applyFont="1" applyFill="1" applyBorder="1" applyAlignment="1">
      <alignment vertical="top" wrapText="1"/>
    </xf>
    <xf numFmtId="172" fontId="41" fillId="25" borderId="63" xfId="0" applyNumberFormat="1" applyFont="1" applyFill="1" applyBorder="1" applyAlignment="1">
      <alignment horizontal="center" vertical="top" wrapText="1"/>
    </xf>
    <xf numFmtId="49" fontId="38" fillId="0" borderId="64" xfId="0" applyNumberFormat="1" applyFont="1" applyBorder="1" applyAlignment="1">
      <alignment vertical="top" wrapText="1"/>
    </xf>
    <xf numFmtId="0" fontId="38" fillId="0" borderId="15" xfId="0" applyNumberFormat="1" applyFont="1" applyBorder="1" applyAlignment="1">
      <alignment vertical="top" wrapText="1"/>
    </xf>
    <xf numFmtId="49" fontId="39" fillId="25" borderId="56" xfId="0" applyNumberFormat="1" applyFont="1" applyFill="1" applyBorder="1" applyAlignment="1">
      <alignment horizontal="center" wrapText="1"/>
    </xf>
    <xf numFmtId="0" fontId="40" fillId="25" borderId="20" xfId="0" applyNumberFormat="1" applyFont="1" applyFill="1" applyBorder="1" applyAlignment="1">
      <alignment vertical="top" wrapText="1"/>
    </xf>
    <xf numFmtId="49" fontId="39" fillId="25" borderId="58" xfId="0" applyNumberFormat="1" applyFont="1" applyFill="1" applyBorder="1" applyAlignment="1">
      <alignment horizontal="center" wrapText="1"/>
    </xf>
    <xf numFmtId="0" fontId="38" fillId="0" borderId="0" xfId="351" applyFont="1" applyBorder="1" applyAlignment="1" applyProtection="1">
      <alignment horizontal="center" wrapText="1"/>
    </xf>
    <xf numFmtId="172" fontId="6" fillId="0" borderId="14" xfId="0" applyNumberFormat="1" applyFont="1" applyBorder="1"/>
    <xf numFmtId="4" fontId="38" fillId="0" borderId="0" xfId="0" applyNumberFormat="1" applyFont="1" applyBorder="1" applyAlignment="1">
      <alignment vertical="top" wrapText="1"/>
    </xf>
    <xf numFmtId="0" fontId="51" fillId="0" borderId="0" xfId="0" applyFont="1"/>
    <xf numFmtId="0" fontId="9" fillId="0" borderId="13" xfId="338" applyFont="1" applyBorder="1" applyAlignment="1" applyProtection="1">
      <alignment horizontal="center" vertical="top"/>
    </xf>
    <xf numFmtId="0" fontId="9" fillId="0" borderId="13" xfId="338" applyFont="1" applyBorder="1" applyAlignment="1" applyProtection="1">
      <alignment horizontal="justify"/>
    </xf>
    <xf numFmtId="4" fontId="9" fillId="0" borderId="13" xfId="338" applyNumberFormat="1" applyFont="1" applyBorder="1" applyAlignment="1" applyProtection="1">
      <alignment horizontal="center"/>
    </xf>
    <xf numFmtId="0" fontId="9" fillId="0" borderId="0" xfId="338" applyFont="1" applyBorder="1" applyAlignment="1" applyProtection="1">
      <alignment horizontal="center" vertical="center"/>
    </xf>
    <xf numFmtId="0" fontId="9" fillId="0" borderId="0" xfId="338" applyFont="1" applyBorder="1" applyAlignment="1" applyProtection="1">
      <alignment horizontal="justify"/>
    </xf>
    <xf numFmtId="4" fontId="9" fillId="0" borderId="0" xfId="338" applyNumberFormat="1" applyFont="1" applyBorder="1" applyAlignment="1" applyProtection="1">
      <alignment horizontal="center"/>
    </xf>
    <xf numFmtId="172" fontId="61" fillId="25" borderId="54" xfId="351" applyNumberFormat="1" applyFont="1" applyFill="1" applyBorder="1" applyAlignment="1" applyProtection="1">
      <alignment horizontal="center" vertical="center"/>
    </xf>
    <xf numFmtId="0" fontId="57" fillId="0" borderId="0" xfId="351" applyFont="1" applyBorder="1" applyAlignment="1" applyProtection="1">
      <alignment horizontal="center" wrapText="1"/>
    </xf>
    <xf numFmtId="172" fontId="62" fillId="31" borderId="27" xfId="351" applyNumberFormat="1" applyFont="1" applyFill="1" applyBorder="1" applyAlignment="1" applyProtection="1">
      <alignment horizontal="center" vertical="center"/>
    </xf>
    <xf numFmtId="172" fontId="63" fillId="31" borderId="27" xfId="351" applyNumberFormat="1" applyFont="1" applyFill="1" applyBorder="1" applyAlignment="1" applyProtection="1">
      <alignment horizontal="center" vertical="center"/>
    </xf>
    <xf numFmtId="176" fontId="38" fillId="24" borderId="54" xfId="0" applyNumberFormat="1" applyFont="1" applyFill="1" applyBorder="1" applyAlignment="1">
      <alignment horizontal="center" vertical="top" wrapText="1"/>
    </xf>
    <xf numFmtId="176" fontId="42" fillId="25" borderId="60" xfId="0" applyNumberFormat="1" applyFont="1" applyFill="1" applyBorder="1" applyAlignment="1"/>
    <xf numFmtId="176" fontId="42" fillId="25" borderId="59" xfId="0" applyNumberFormat="1" applyFont="1" applyFill="1" applyBorder="1" applyAlignment="1"/>
    <xf numFmtId="176" fontId="42" fillId="25" borderId="61" xfId="0" applyNumberFormat="1" applyFont="1" applyFill="1" applyBorder="1" applyAlignment="1"/>
    <xf numFmtId="176" fontId="38" fillId="0" borderId="57" xfId="0" applyNumberFormat="1" applyFont="1" applyBorder="1" applyAlignment="1"/>
    <xf numFmtId="176" fontId="38" fillId="0" borderId="0" xfId="351" applyNumberFormat="1" applyFont="1" applyBorder="1" applyAlignment="1" applyProtection="1">
      <alignment horizontal="center" wrapText="1"/>
    </xf>
    <xf numFmtId="176" fontId="43" fillId="0" borderId="27" xfId="351" applyNumberFormat="1" applyFont="1" applyFill="1" applyBorder="1" applyAlignment="1" applyProtection="1">
      <alignment horizontal="center" vertical="center"/>
    </xf>
    <xf numFmtId="176" fontId="44" fillId="0" borderId="27" xfId="351" applyNumberFormat="1" applyFont="1" applyFill="1" applyBorder="1" applyAlignment="1" applyProtection="1">
      <alignment horizontal="center" vertical="center"/>
    </xf>
    <xf numFmtId="0" fontId="64" fillId="0" borderId="13" xfId="338" applyFont="1" applyFill="1" applyBorder="1" applyAlignment="1" applyProtection="1">
      <alignment horizontal="center" vertical="top"/>
    </xf>
    <xf numFmtId="0" fontId="64" fillId="0" borderId="13" xfId="338" applyFont="1" applyFill="1" applyBorder="1" applyAlignment="1" applyProtection="1">
      <alignment horizontal="justify"/>
    </xf>
    <xf numFmtId="4" fontId="64" fillId="0" borderId="13" xfId="338" applyNumberFormat="1" applyFont="1" applyFill="1" applyBorder="1" applyAlignment="1" applyProtection="1">
      <alignment horizontal="center"/>
    </xf>
    <xf numFmtId="0" fontId="64" fillId="0" borderId="0" xfId="338" applyFont="1" applyFill="1" applyBorder="1" applyAlignment="1" applyProtection="1">
      <alignment horizontal="center" vertical="center"/>
    </xf>
    <xf numFmtId="0" fontId="64" fillId="0" borderId="0" xfId="338" applyFont="1" applyFill="1" applyBorder="1" applyAlignment="1" applyProtection="1">
      <alignment horizontal="justify"/>
    </xf>
    <xf numFmtId="4" fontId="64" fillId="0" borderId="0" xfId="338" applyNumberFormat="1" applyFont="1" applyFill="1" applyBorder="1" applyAlignment="1" applyProtection="1">
      <alignment horizontal="center"/>
    </xf>
    <xf numFmtId="49" fontId="65" fillId="0" borderId="64" xfId="0" applyNumberFormat="1" applyFont="1" applyFill="1" applyBorder="1" applyAlignment="1">
      <alignment vertical="top" wrapText="1"/>
    </xf>
    <xf numFmtId="0" fontId="65" fillId="0" borderId="15" xfId="0" applyNumberFormat="1" applyFont="1" applyFill="1" applyBorder="1" applyAlignment="1">
      <alignment vertical="top" wrapText="1"/>
    </xf>
    <xf numFmtId="4" fontId="65" fillId="0" borderId="57" xfId="0" applyNumberFormat="1" applyFont="1" applyFill="1" applyBorder="1" applyAlignment="1"/>
    <xf numFmtId="0" fontId="3" fillId="0" borderId="46" xfId="279" applyBorder="1"/>
    <xf numFmtId="0" fontId="68" fillId="0" borderId="0" xfId="0" applyFont="1"/>
    <xf numFmtId="0" fontId="68" fillId="30" borderId="98" xfId="0" applyFont="1" applyFill="1" applyBorder="1"/>
    <xf numFmtId="0" fontId="68" fillId="30" borderId="97" xfId="0" applyFont="1" applyFill="1" applyBorder="1"/>
    <xf numFmtId="0" fontId="3" fillId="0" borderId="0" xfId="279" applyBorder="1"/>
    <xf numFmtId="0" fontId="3" fillId="0" borderId="0" xfId="279"/>
    <xf numFmtId="49" fontId="57" fillId="24" borderId="53" xfId="279" applyNumberFormat="1" applyFont="1" applyFill="1" applyBorder="1" applyAlignment="1">
      <alignment horizontal="center" wrapText="1"/>
    </xf>
    <xf numFmtId="49" fontId="57" fillId="24" borderId="49" xfId="279" applyNumberFormat="1" applyFont="1" applyFill="1" applyBorder="1" applyAlignment="1">
      <alignment wrapText="1"/>
    </xf>
    <xf numFmtId="49" fontId="57" fillId="24" borderId="48" xfId="279" applyNumberFormat="1" applyFont="1" applyFill="1" applyBorder="1" applyAlignment="1">
      <alignment wrapText="1"/>
    </xf>
    <xf numFmtId="172" fontId="57" fillId="24" borderId="54" xfId="279" applyNumberFormat="1" applyFont="1" applyFill="1" applyBorder="1" applyAlignment="1">
      <alignment horizontal="center" vertical="top" wrapText="1"/>
    </xf>
    <xf numFmtId="49" fontId="59" fillId="25" borderId="88" xfId="279" applyNumberFormat="1" applyFont="1" applyFill="1" applyBorder="1" applyAlignment="1">
      <alignment horizontal="center" wrapText="1"/>
    </xf>
    <xf numFmtId="0" fontId="60" fillId="25" borderId="17" xfId="279" applyNumberFormat="1" applyFont="1" applyFill="1" applyBorder="1" applyAlignment="1">
      <alignment vertical="top" wrapText="1"/>
    </xf>
    <xf numFmtId="172" fontId="84" fillId="25" borderId="52" xfId="279" applyNumberFormat="1" applyFont="1" applyFill="1" applyBorder="1" applyAlignment="1">
      <alignment horizontal="center" vertical="top" wrapText="1"/>
    </xf>
    <xf numFmtId="0" fontId="6" fillId="25" borderId="59" xfId="279" applyFont="1" applyFill="1" applyBorder="1" applyAlignment="1"/>
    <xf numFmtId="49" fontId="59" fillId="25" borderId="89" xfId="279" applyNumberFormat="1" applyFont="1" applyFill="1" applyBorder="1" applyAlignment="1">
      <alignment horizontal="center" wrapText="1"/>
    </xf>
    <xf numFmtId="49" fontId="59" fillId="25" borderId="55" xfId="279" applyNumberFormat="1" applyFont="1" applyFill="1" applyBorder="1" applyAlignment="1">
      <alignment horizontal="center" wrapText="1"/>
    </xf>
    <xf numFmtId="0" fontId="60" fillId="25" borderId="62" xfId="279" applyNumberFormat="1" applyFont="1" applyFill="1" applyBorder="1" applyAlignment="1">
      <alignment vertical="top" wrapText="1"/>
    </xf>
    <xf numFmtId="172" fontId="84" fillId="25" borderId="63" xfId="279" applyNumberFormat="1" applyFont="1" applyFill="1" applyBorder="1" applyAlignment="1">
      <alignment horizontal="center" vertical="top" wrapText="1"/>
    </xf>
    <xf numFmtId="0" fontId="6" fillId="25" borderId="61" xfId="279" applyFont="1" applyFill="1" applyBorder="1" applyAlignment="1"/>
    <xf numFmtId="0" fontId="60" fillId="25" borderId="10" xfId="279" applyNumberFormat="1" applyFont="1" applyFill="1" applyBorder="1" applyAlignment="1">
      <alignment vertical="top" wrapText="1"/>
    </xf>
    <xf numFmtId="49" fontId="52" fillId="0" borderId="85" xfId="279" applyNumberFormat="1" applyFont="1" applyBorder="1"/>
    <xf numFmtId="0" fontId="52" fillId="0" borderId="86" xfId="279" applyNumberFormat="1" applyFont="1" applyBorder="1" applyAlignment="1"/>
    <xf numFmtId="0" fontId="52" fillId="0" borderId="86" xfId="279" applyNumberFormat="1" applyFont="1" applyBorder="1" applyAlignment="1">
      <alignment wrapText="1"/>
    </xf>
    <xf numFmtId="49" fontId="53" fillId="0" borderId="86" xfId="279" applyNumberFormat="1" applyFont="1" applyFill="1" applyBorder="1"/>
    <xf numFmtId="0" fontId="52" fillId="0" borderId="86" xfId="279" applyNumberFormat="1" applyFont="1" applyFill="1" applyBorder="1" applyAlignment="1">
      <alignment wrapText="1"/>
    </xf>
    <xf numFmtId="4" fontId="52" fillId="0" borderId="86" xfId="279" applyNumberFormat="1" applyFont="1" applyFill="1" applyBorder="1" applyAlignment="1">
      <alignment horizontal="right" wrapText="1"/>
    </xf>
    <xf numFmtId="4" fontId="54" fillId="0" borderId="86" xfId="279" applyNumberFormat="1" applyFont="1" applyFill="1" applyBorder="1"/>
    <xf numFmtId="173" fontId="54" fillId="0" borderId="86" xfId="279" applyNumberFormat="1" applyFont="1" applyBorder="1" applyAlignment="1">
      <alignment wrapText="1"/>
    </xf>
    <xf numFmtId="173" fontId="54" fillId="0" borderId="87" xfId="279" applyNumberFormat="1" applyFont="1" applyBorder="1"/>
    <xf numFmtId="0" fontId="55" fillId="0" borderId="0" xfId="279" applyFont="1" applyBorder="1"/>
    <xf numFmtId="49" fontId="54" fillId="24" borderId="85" xfId="279" applyNumberFormat="1" applyFont="1" applyFill="1" applyBorder="1" applyAlignment="1" applyProtection="1">
      <alignment horizontal="left"/>
    </xf>
    <xf numFmtId="49" fontId="54" fillId="24" borderId="86" xfId="279" applyNumberFormat="1" applyFont="1" applyFill="1" applyBorder="1" applyAlignment="1" applyProtection="1">
      <alignment horizontal="left"/>
    </xf>
    <xf numFmtId="0" fontId="55" fillId="24" borderId="86" xfId="279" applyFont="1" applyFill="1" applyBorder="1" applyAlignment="1" applyProtection="1">
      <alignment horizontal="left" wrapText="1"/>
    </xf>
    <xf numFmtId="0" fontId="56" fillId="24" borderId="86" xfId="279" applyFont="1" applyFill="1" applyBorder="1" applyAlignment="1" applyProtection="1">
      <alignment horizontal="left" wrapText="1"/>
    </xf>
    <xf numFmtId="174" fontId="55" fillId="24" borderId="86" xfId="279" applyNumberFormat="1" applyFont="1" applyFill="1" applyBorder="1" applyAlignment="1" applyProtection="1">
      <alignment horizontal="right"/>
      <protection locked="0"/>
    </xf>
    <xf numFmtId="4" fontId="55" fillId="24" borderId="86" xfId="279" applyNumberFormat="1" applyFont="1" applyFill="1" applyBorder="1" applyProtection="1">
      <protection locked="0"/>
    </xf>
    <xf numFmtId="173" fontId="55" fillId="24" borderId="86" xfId="279" applyNumberFormat="1" applyFont="1" applyFill="1" applyBorder="1" applyProtection="1">
      <protection locked="0"/>
    </xf>
    <xf numFmtId="173" fontId="54" fillId="24" borderId="87" xfId="279" applyNumberFormat="1" applyFont="1" applyFill="1" applyBorder="1"/>
    <xf numFmtId="0" fontId="55" fillId="0" borderId="0" xfId="279" applyFont="1"/>
    <xf numFmtId="49" fontId="54" fillId="0" borderId="85" xfId="279" applyNumberFormat="1" applyFont="1" applyBorder="1" applyAlignment="1" applyProtection="1">
      <alignment horizontal="left"/>
    </xf>
    <xf numFmtId="49" fontId="54" fillId="0" borderId="86" xfId="279" applyNumberFormat="1" applyFont="1" applyBorder="1" applyAlignment="1" applyProtection="1">
      <alignment horizontal="left"/>
    </xf>
    <xf numFmtId="0" fontId="55" fillId="0" borderId="86" xfId="279" applyFont="1" applyBorder="1" applyAlignment="1" applyProtection="1">
      <alignment horizontal="left" wrapText="1"/>
    </xf>
    <xf numFmtId="0" fontId="56" fillId="0" borderId="86" xfId="279" applyFont="1" applyBorder="1" applyAlignment="1" applyProtection="1">
      <alignment horizontal="left" wrapText="1"/>
    </xf>
    <xf numFmtId="174" fontId="55" fillId="0" borderId="86" xfId="279" applyNumberFormat="1" applyFont="1" applyBorder="1" applyAlignment="1" applyProtection="1">
      <alignment horizontal="right"/>
      <protection locked="0"/>
    </xf>
    <xf numFmtId="4" fontId="55" fillId="0" borderId="86" xfId="279" applyNumberFormat="1" applyFont="1" applyBorder="1" applyProtection="1">
      <protection locked="0"/>
    </xf>
    <xf numFmtId="173" fontId="55" fillId="0" borderId="86" xfId="279" applyNumberFormat="1" applyFont="1" applyBorder="1" applyProtection="1">
      <protection locked="0"/>
    </xf>
    <xf numFmtId="173" fontId="55" fillId="0" borderId="87" xfId="279" applyNumberFormat="1" applyFont="1" applyBorder="1"/>
    <xf numFmtId="49" fontId="54" fillId="0" borderId="0" xfId="279" applyNumberFormat="1" applyFont="1" applyAlignment="1" applyProtection="1">
      <alignment horizontal="left"/>
    </xf>
    <xf numFmtId="0" fontId="55" fillId="0" borderId="0" xfId="279" applyFont="1" applyAlignment="1" applyProtection="1">
      <alignment horizontal="left" wrapText="1"/>
    </xf>
    <xf numFmtId="0" fontId="56" fillId="0" borderId="0" xfId="279" applyFont="1" applyAlignment="1" applyProtection="1">
      <alignment horizontal="left" wrapText="1"/>
    </xf>
    <xf numFmtId="174" fontId="55" fillId="0" borderId="0" xfId="279" applyNumberFormat="1" applyFont="1" applyAlignment="1" applyProtection="1">
      <alignment horizontal="right"/>
      <protection locked="0"/>
    </xf>
    <xf numFmtId="4" fontId="55" fillId="0" borderId="0" xfId="279" applyNumberFormat="1" applyFont="1" applyProtection="1">
      <protection locked="0"/>
    </xf>
    <xf numFmtId="173" fontId="55" fillId="0" borderId="0" xfId="279" applyNumberFormat="1" applyFont="1" applyProtection="1">
      <protection locked="0"/>
    </xf>
    <xf numFmtId="173" fontId="55" fillId="0" borderId="0" xfId="279" applyNumberFormat="1" applyFont="1" applyBorder="1"/>
    <xf numFmtId="0" fontId="69" fillId="0" borderId="0" xfId="281" applyFont="1" applyBorder="1" applyAlignment="1">
      <alignment horizontal="left" vertical="top"/>
    </xf>
    <xf numFmtId="0" fontId="69" fillId="0" borderId="0" xfId="281" applyFont="1" applyFill="1" applyBorder="1" applyAlignment="1">
      <alignment vertical="top"/>
    </xf>
    <xf numFmtId="0" fontId="69" fillId="0" borderId="0" xfId="281" applyFont="1" applyBorder="1" applyAlignment="1">
      <alignment vertical="top"/>
    </xf>
    <xf numFmtId="0" fontId="69" fillId="0" borderId="0" xfId="281" applyFont="1" applyBorder="1" applyAlignment="1">
      <alignment horizontal="center" vertical="top"/>
    </xf>
    <xf numFmtId="0" fontId="69" fillId="0" borderId="0" xfId="281" applyNumberFormat="1" applyFont="1" applyBorder="1" applyAlignment="1">
      <alignment vertical="top"/>
    </xf>
    <xf numFmtId="0" fontId="69" fillId="34" borderId="0" xfId="281" applyNumberFormat="1" applyFont="1" applyFill="1" applyBorder="1" applyAlignment="1">
      <alignment vertical="top"/>
    </xf>
    <xf numFmtId="1" fontId="69" fillId="34" borderId="0" xfId="281" applyNumberFormat="1" applyFont="1" applyFill="1" applyBorder="1" applyAlignment="1">
      <alignment horizontal="center" vertical="top"/>
    </xf>
    <xf numFmtId="0" fontId="85" fillId="0" borderId="0" xfId="281" applyFont="1" applyBorder="1" applyAlignment="1">
      <alignment vertical="top"/>
    </xf>
    <xf numFmtId="0" fontId="69" fillId="0" borderId="0" xfId="281" applyFont="1" applyAlignment="1">
      <alignment vertical="top"/>
    </xf>
    <xf numFmtId="0" fontId="69" fillId="0" borderId="0" xfId="281" applyFont="1" applyBorder="1" applyAlignment="1">
      <alignment horizontal="right" vertical="top"/>
    </xf>
    <xf numFmtId="0" fontId="86" fillId="0" borderId="100" xfId="281" applyFont="1" applyBorder="1" applyAlignment="1">
      <alignment horizontal="left" vertical="top"/>
    </xf>
    <xf numFmtId="0" fontId="72" fillId="0" borderId="0" xfId="281" applyNumberFormat="1" applyFont="1" applyBorder="1" applyAlignment="1">
      <alignment vertical="top"/>
    </xf>
    <xf numFmtId="0" fontId="72" fillId="34" borderId="0" xfId="281" applyNumberFormat="1" applyFont="1" applyFill="1" applyBorder="1" applyAlignment="1">
      <alignment vertical="top"/>
    </xf>
    <xf numFmtId="1" fontId="72" fillId="34" borderId="0" xfId="281" applyNumberFormat="1" applyFont="1" applyFill="1" applyBorder="1" applyAlignment="1">
      <alignment horizontal="center" vertical="top"/>
    </xf>
    <xf numFmtId="0" fontId="72" fillId="0" borderId="0" xfId="281" applyFont="1" applyFill="1" applyBorder="1" applyAlignment="1">
      <alignment vertical="top"/>
    </xf>
    <xf numFmtId="0" fontId="87" fillId="0" borderId="0" xfId="281" applyFont="1" applyBorder="1" applyAlignment="1">
      <alignment vertical="top"/>
    </xf>
    <xf numFmtId="0" fontId="72" fillId="0" borderId="0" xfId="281" applyFont="1" applyAlignment="1">
      <alignment vertical="top"/>
    </xf>
    <xf numFmtId="0" fontId="73" fillId="0" borderId="0" xfId="281" applyNumberFormat="1" applyFont="1" applyBorder="1" applyAlignment="1">
      <alignment vertical="top"/>
    </xf>
    <xf numFmtId="0" fontId="73" fillId="0" borderId="0" xfId="281" applyNumberFormat="1" applyFont="1" applyBorder="1" applyAlignment="1">
      <alignment vertical="top" wrapText="1"/>
    </xf>
    <xf numFmtId="0" fontId="88" fillId="34" borderId="0" xfId="281" applyNumberFormat="1" applyFont="1" applyFill="1" applyBorder="1" applyAlignment="1">
      <alignment vertical="top"/>
    </xf>
    <xf numFmtId="0" fontId="73" fillId="0" borderId="0" xfId="281" applyFont="1" applyBorder="1" applyAlignment="1">
      <alignment vertical="top"/>
    </xf>
    <xf numFmtId="0" fontId="73" fillId="0" borderId="0" xfId="281" applyFont="1" applyFill="1" applyBorder="1" applyAlignment="1">
      <alignment vertical="top"/>
    </xf>
    <xf numFmtId="0" fontId="88" fillId="0" borderId="0" xfId="281" applyFont="1" applyFill="1" applyBorder="1" applyAlignment="1">
      <alignment vertical="top"/>
    </xf>
    <xf numFmtId="49" fontId="74" fillId="32" borderId="0" xfId="281" applyNumberFormat="1" applyFont="1" applyFill="1" applyBorder="1" applyAlignment="1">
      <alignment horizontal="left" vertical="top"/>
    </xf>
    <xf numFmtId="49" fontId="74" fillId="32" borderId="0" xfId="281" applyNumberFormat="1" applyFont="1" applyFill="1" applyBorder="1" applyAlignment="1">
      <alignment horizontal="left" vertical="top" wrapText="1"/>
    </xf>
    <xf numFmtId="0" fontId="74" fillId="32" borderId="0" xfId="281" applyFont="1" applyFill="1" applyBorder="1" applyAlignment="1">
      <alignment vertical="top"/>
    </xf>
    <xf numFmtId="0" fontId="74" fillId="32" borderId="0" xfId="281" applyFont="1" applyFill="1" applyBorder="1" applyAlignment="1">
      <alignment horizontal="center" vertical="top"/>
    </xf>
    <xf numFmtId="0" fontId="74" fillId="32" borderId="0" xfId="281" applyNumberFormat="1" applyFont="1" applyFill="1" applyBorder="1" applyAlignment="1">
      <alignment horizontal="center" vertical="top"/>
    </xf>
    <xf numFmtId="0" fontId="74" fillId="35" borderId="0" xfId="281" applyNumberFormat="1" applyFont="1" applyFill="1" applyBorder="1" applyAlignment="1">
      <alignment vertical="top"/>
    </xf>
    <xf numFmtId="0" fontId="74" fillId="35" borderId="0" xfId="281" applyFont="1" applyFill="1" applyBorder="1" applyAlignment="1">
      <alignment vertical="top"/>
    </xf>
    <xf numFmtId="0" fontId="74" fillId="0" borderId="0" xfId="281" applyFont="1" applyFill="1" applyBorder="1" applyAlignment="1">
      <alignment vertical="top"/>
    </xf>
    <xf numFmtId="0" fontId="89" fillId="0" borderId="0" xfId="281" applyFont="1" applyFill="1" applyBorder="1" applyAlignment="1">
      <alignment vertical="top"/>
    </xf>
    <xf numFmtId="0" fontId="74" fillId="0" borderId="0" xfId="281" applyNumberFormat="1" applyFont="1" applyFill="1" applyBorder="1" applyAlignment="1">
      <alignment horizontal="center" vertical="top"/>
    </xf>
    <xf numFmtId="49" fontId="75" fillId="0" borderId="0" xfId="281" applyNumberFormat="1" applyFont="1" applyFill="1" applyBorder="1" applyAlignment="1">
      <alignment horizontal="left" vertical="top"/>
    </xf>
    <xf numFmtId="49" fontId="75" fillId="0" borderId="0" xfId="281" applyNumberFormat="1" applyFont="1" applyFill="1" applyBorder="1" applyAlignment="1">
      <alignment horizontal="left" vertical="top" wrapText="1"/>
    </xf>
    <xf numFmtId="0" fontId="75" fillId="0" borderId="0" xfId="281" applyFont="1" applyFill="1" applyBorder="1" applyAlignment="1">
      <alignment vertical="top"/>
    </xf>
    <xf numFmtId="0" fontId="75" fillId="0" borderId="0" xfId="281" applyFont="1" applyFill="1" applyBorder="1" applyAlignment="1">
      <alignment horizontal="center" vertical="top"/>
    </xf>
    <xf numFmtId="0" fontId="75" fillId="0" borderId="0" xfId="281" applyNumberFormat="1" applyFont="1" applyFill="1" applyBorder="1" applyAlignment="1">
      <alignment horizontal="center" vertical="top"/>
    </xf>
    <xf numFmtId="0" fontId="75" fillId="0" borderId="0" xfId="281" applyNumberFormat="1" applyFont="1" applyFill="1" applyBorder="1" applyAlignment="1">
      <alignment vertical="top"/>
    </xf>
    <xf numFmtId="0" fontId="90" fillId="0" borderId="0" xfId="281" applyNumberFormat="1" applyFont="1" applyBorder="1" applyAlignment="1">
      <alignment vertical="top"/>
    </xf>
    <xf numFmtId="0" fontId="90" fillId="0" borderId="0" xfId="281" applyNumberFormat="1" applyFont="1" applyFill="1" applyBorder="1" applyAlignment="1">
      <alignment horizontal="left" vertical="top" wrapText="1"/>
    </xf>
    <xf numFmtId="0" fontId="90" fillId="0" borderId="0" xfId="281" applyFont="1" applyBorder="1" applyAlignment="1">
      <alignment vertical="top"/>
    </xf>
    <xf numFmtId="0" fontId="90" fillId="0" borderId="0" xfId="281" applyFont="1" applyFill="1" applyBorder="1" applyAlignment="1">
      <alignment horizontal="right" vertical="top"/>
    </xf>
    <xf numFmtId="4" fontId="90" fillId="0" borderId="0" xfId="281" applyNumberFormat="1" applyFont="1" applyBorder="1" applyAlignment="1">
      <alignment horizontal="center" vertical="top"/>
    </xf>
    <xf numFmtId="4" fontId="90" fillId="0" borderId="0" xfId="281" applyNumberFormat="1" applyFont="1" applyFill="1" applyBorder="1" applyAlignment="1">
      <alignment vertical="top"/>
    </xf>
    <xf numFmtId="0" fontId="90" fillId="0" borderId="0" xfId="281" applyFont="1" applyFill="1" applyBorder="1" applyAlignment="1">
      <alignment vertical="top"/>
    </xf>
    <xf numFmtId="49" fontId="88" fillId="0" borderId="0" xfId="281" applyNumberFormat="1" applyFont="1" applyBorder="1" applyAlignment="1">
      <alignment vertical="top"/>
    </xf>
    <xf numFmtId="49" fontId="88" fillId="0" borderId="0" xfId="281" applyNumberFormat="1" applyFont="1" applyBorder="1" applyAlignment="1">
      <alignment horizontal="left" vertical="top" wrapText="1"/>
    </xf>
    <xf numFmtId="0" fontId="88" fillId="0" borderId="0" xfId="281" applyFont="1" applyBorder="1" applyAlignment="1">
      <alignment vertical="top"/>
    </xf>
    <xf numFmtId="3" fontId="88" fillId="0" borderId="0" xfId="281" applyNumberFormat="1" applyFont="1" applyBorder="1" applyAlignment="1">
      <alignment horizontal="center" vertical="top"/>
    </xf>
    <xf numFmtId="0" fontId="88" fillId="0" borderId="0" xfId="281" applyNumberFormat="1" applyFont="1" applyBorder="1" applyAlignment="1">
      <alignment vertical="top"/>
    </xf>
    <xf numFmtId="0" fontId="88" fillId="0" borderId="0" xfId="281" applyNumberFormat="1" applyFont="1" applyBorder="1" applyAlignment="1">
      <alignment horizontal="right" vertical="top"/>
    </xf>
    <xf numFmtId="49" fontId="90" fillId="0" borderId="0" xfId="281" applyNumberFormat="1" applyFont="1" applyAlignment="1">
      <alignment vertical="top"/>
    </xf>
    <xf numFmtId="0" fontId="90" fillId="0" borderId="0" xfId="281" applyNumberFormat="1" applyFont="1" applyFill="1" applyAlignment="1">
      <alignment horizontal="left" vertical="top" wrapText="1"/>
    </xf>
    <xf numFmtId="4" fontId="90" fillId="0" borderId="0" xfId="281" applyNumberFormat="1" applyFont="1" applyBorder="1" applyAlignment="1">
      <alignment vertical="top"/>
    </xf>
    <xf numFmtId="49" fontId="73" fillId="0" borderId="0" xfId="281" applyNumberFormat="1" applyFont="1" applyBorder="1" applyAlignment="1">
      <alignment horizontal="left" vertical="top" wrapText="1"/>
    </xf>
    <xf numFmtId="0" fontId="73" fillId="0" borderId="0" xfId="281" applyFont="1" applyBorder="1" applyAlignment="1">
      <alignment horizontal="center" vertical="top"/>
    </xf>
    <xf numFmtId="0" fontId="73" fillId="34" borderId="0" xfId="281" applyNumberFormat="1" applyFont="1" applyFill="1" applyBorder="1" applyAlignment="1">
      <alignment vertical="top"/>
    </xf>
    <xf numFmtId="9" fontId="91" fillId="0" borderId="0" xfId="997" applyFont="1" applyFill="1" applyBorder="1" applyAlignment="1">
      <alignment horizontal="right" vertical="top"/>
    </xf>
    <xf numFmtId="49" fontId="90" fillId="0" borderId="98" xfId="281" applyNumberFormat="1" applyFont="1" applyBorder="1" applyAlignment="1">
      <alignment vertical="top"/>
    </xf>
    <xf numFmtId="0" fontId="90" fillId="0" borderId="98" xfId="281" applyNumberFormat="1" applyFont="1" applyFill="1" applyBorder="1" applyAlignment="1">
      <alignment horizontal="left" vertical="top" wrapText="1"/>
    </xf>
    <xf numFmtId="0" fontId="90" fillId="0" borderId="98" xfId="281" applyFont="1" applyBorder="1" applyAlignment="1">
      <alignment vertical="top"/>
    </xf>
    <xf numFmtId="0" fontId="90" fillId="0" borderId="98" xfId="281" applyFont="1" applyFill="1" applyBorder="1" applyAlignment="1">
      <alignment horizontal="right" vertical="top"/>
    </xf>
    <xf numFmtId="4" fontId="90" fillId="0" borderId="98" xfId="281" applyNumberFormat="1" applyFont="1" applyBorder="1" applyAlignment="1">
      <alignment horizontal="center" vertical="top"/>
    </xf>
    <xf numFmtId="49" fontId="92" fillId="0" borderId="0" xfId="281" applyNumberFormat="1" applyFont="1" applyFill="1" applyAlignment="1">
      <alignment vertical="top"/>
    </xf>
    <xf numFmtId="49" fontId="92" fillId="0" borderId="0" xfId="281" applyNumberFormat="1" applyFont="1" applyFill="1" applyAlignment="1">
      <alignment vertical="top" wrapText="1"/>
    </xf>
    <xf numFmtId="0" fontId="92" fillId="0" borderId="0" xfId="281" applyFont="1" applyFill="1" applyAlignment="1">
      <alignment vertical="top"/>
    </xf>
    <xf numFmtId="4" fontId="92" fillId="0" borderId="0" xfId="281" applyNumberFormat="1" applyFont="1" applyFill="1" applyAlignment="1">
      <alignment vertical="top"/>
    </xf>
    <xf numFmtId="4" fontId="92" fillId="0" borderId="0" xfId="281" applyNumberFormat="1" applyFont="1" applyFill="1" applyAlignment="1">
      <alignment horizontal="right" vertical="top"/>
    </xf>
    <xf numFmtId="4" fontId="73" fillId="0" borderId="0" xfId="281" applyNumberFormat="1" applyFont="1" applyFill="1" applyBorder="1" applyAlignment="1">
      <alignment vertical="top"/>
    </xf>
    <xf numFmtId="3" fontId="93" fillId="0" borderId="0" xfId="281" applyNumberFormat="1" applyFont="1" applyFill="1" applyBorder="1" applyAlignment="1">
      <alignment vertical="top"/>
    </xf>
    <xf numFmtId="49" fontId="73" fillId="0" borderId="0" xfId="281" applyNumberFormat="1" applyFont="1" applyBorder="1" applyAlignment="1">
      <alignment horizontal="left" vertical="top"/>
    </xf>
    <xf numFmtId="0" fontId="71" fillId="0" borderId="0" xfId="281" applyFont="1" applyBorder="1" applyAlignment="1">
      <alignment vertical="top"/>
    </xf>
    <xf numFmtId="49" fontId="71" fillId="0" borderId="0" xfId="281" applyNumberFormat="1" applyFont="1" applyBorder="1" applyAlignment="1">
      <alignment horizontal="left" vertical="top"/>
    </xf>
    <xf numFmtId="0" fontId="71" fillId="0" borderId="0" xfId="281" applyFont="1" applyBorder="1" applyAlignment="1">
      <alignment horizontal="center" vertical="top"/>
    </xf>
    <xf numFmtId="0" fontId="71" fillId="0" borderId="0" xfId="281" applyNumberFormat="1" applyFont="1" applyBorder="1" applyAlignment="1">
      <alignment vertical="top"/>
    </xf>
    <xf numFmtId="0" fontId="71" fillId="34" borderId="0" xfId="281" applyNumberFormat="1" applyFont="1" applyFill="1" applyBorder="1" applyAlignment="1">
      <alignment vertical="top"/>
    </xf>
    <xf numFmtId="0" fontId="71" fillId="0" borderId="0" xfId="281" applyFont="1" applyFill="1" applyBorder="1" applyAlignment="1">
      <alignment vertical="top"/>
    </xf>
    <xf numFmtId="0" fontId="2" fillId="0" borderId="0" xfId="281" applyFont="1" applyBorder="1" applyAlignment="1">
      <alignment vertical="top"/>
    </xf>
    <xf numFmtId="49" fontId="2" fillId="0" borderId="0" xfId="281" applyNumberFormat="1" applyFont="1" applyBorder="1" applyAlignment="1">
      <alignment horizontal="left" vertical="top"/>
    </xf>
    <xf numFmtId="0" fontId="2" fillId="0" borderId="0" xfId="281" applyFont="1" applyBorder="1" applyAlignment="1">
      <alignment horizontal="center" vertical="top"/>
    </xf>
    <xf numFmtId="0" fontId="2" fillId="0" borderId="0" xfId="281" applyNumberFormat="1" applyFont="1" applyBorder="1" applyAlignment="1">
      <alignment vertical="top"/>
    </xf>
    <xf numFmtId="0" fontId="2" fillId="34" borderId="0" xfId="281" applyNumberFormat="1" applyFont="1" applyFill="1" applyBorder="1" applyAlignment="1">
      <alignment vertical="top"/>
    </xf>
    <xf numFmtId="0" fontId="2" fillId="0" borderId="0" xfId="281" applyFont="1" applyFill="1" applyBorder="1" applyAlignment="1">
      <alignment vertical="top"/>
    </xf>
    <xf numFmtId="9" fontId="76" fillId="34" borderId="0" xfId="997" applyFont="1" applyFill="1" applyBorder="1" applyAlignment="1">
      <alignment horizontal="center" vertical="top"/>
    </xf>
    <xf numFmtId="1" fontId="94" fillId="34" borderId="0" xfId="281" applyNumberFormat="1" applyFont="1" applyFill="1" applyBorder="1" applyAlignment="1">
      <alignment horizontal="center" vertical="top"/>
    </xf>
    <xf numFmtId="0" fontId="72" fillId="0" borderId="0" xfId="281" applyFont="1" applyBorder="1" applyAlignment="1">
      <alignment horizontal="left" vertical="top"/>
    </xf>
    <xf numFmtId="0" fontId="72" fillId="0" borderId="0" xfId="281" applyFont="1" applyBorder="1" applyAlignment="1">
      <alignment horizontal="right" vertical="top"/>
    </xf>
    <xf numFmtId="0" fontId="72" fillId="0" borderId="0" xfId="281" applyFont="1" applyBorder="1" applyAlignment="1">
      <alignment vertical="top"/>
    </xf>
    <xf numFmtId="0" fontId="72" fillId="0" borderId="0" xfId="281" applyFont="1" applyBorder="1" applyAlignment="1">
      <alignment horizontal="center" vertical="top"/>
    </xf>
    <xf numFmtId="1" fontId="95" fillId="34" borderId="0" xfId="281" applyNumberFormat="1" applyFont="1" applyFill="1" applyBorder="1" applyAlignment="1">
      <alignment horizontal="center" vertical="top"/>
    </xf>
    <xf numFmtId="0" fontId="71" fillId="0" borderId="0" xfId="281" applyNumberFormat="1" applyFont="1" applyBorder="1" applyAlignment="1">
      <alignment vertical="top" wrapText="1"/>
    </xf>
    <xf numFmtId="0" fontId="77" fillId="34" borderId="0" xfId="281" applyNumberFormat="1" applyFont="1" applyFill="1" applyBorder="1" applyAlignment="1">
      <alignment vertical="top"/>
    </xf>
    <xf numFmtId="1" fontId="88" fillId="34" borderId="0" xfId="281" applyNumberFormat="1" applyFont="1" applyFill="1" applyBorder="1" applyAlignment="1">
      <alignment horizontal="center" vertical="top"/>
    </xf>
    <xf numFmtId="0" fontId="71" fillId="0" borderId="0" xfId="281" applyFont="1" applyAlignment="1">
      <alignment vertical="top"/>
    </xf>
    <xf numFmtId="0" fontId="77" fillId="32" borderId="0" xfId="281" applyFont="1" applyFill="1" applyBorder="1" applyAlignment="1">
      <alignment vertical="top"/>
    </xf>
    <xf numFmtId="49" fontId="77" fillId="32" borderId="0" xfId="281" applyNumberFormat="1" applyFont="1" applyFill="1" applyBorder="1" applyAlignment="1">
      <alignment horizontal="left" vertical="top" wrapText="1"/>
    </xf>
    <xf numFmtId="0" fontId="77" fillId="32" borderId="0" xfId="281" applyFont="1" applyFill="1" applyBorder="1" applyAlignment="1">
      <alignment horizontal="center" vertical="top"/>
    </xf>
    <xf numFmtId="0" fontId="77" fillId="32" borderId="0" xfId="281" applyNumberFormat="1" applyFont="1" applyFill="1" applyBorder="1" applyAlignment="1">
      <alignment horizontal="center" vertical="top"/>
    </xf>
    <xf numFmtId="0" fontId="77" fillId="35" borderId="0" xfId="281" applyNumberFormat="1" applyFont="1" applyFill="1" applyBorder="1" applyAlignment="1">
      <alignment vertical="top"/>
    </xf>
    <xf numFmtId="9" fontId="76" fillId="35" borderId="0" xfId="997" applyFont="1" applyFill="1" applyBorder="1" applyAlignment="1">
      <alignment horizontal="center" vertical="top"/>
    </xf>
    <xf numFmtId="1" fontId="88" fillId="35" borderId="0" xfId="281" applyNumberFormat="1" applyFont="1" applyFill="1" applyBorder="1" applyAlignment="1">
      <alignment horizontal="center" vertical="top"/>
    </xf>
    <xf numFmtId="0" fontId="77" fillId="0" borderId="0" xfId="281" applyNumberFormat="1" applyFont="1" applyFill="1" applyBorder="1" applyAlignment="1">
      <alignment horizontal="center" vertical="top"/>
    </xf>
    <xf numFmtId="0" fontId="77" fillId="0" borderId="0" xfId="281" applyFont="1" applyFill="1" applyBorder="1" applyAlignment="1">
      <alignment vertical="top"/>
    </xf>
    <xf numFmtId="49" fontId="2" fillId="0" borderId="0" xfId="281" applyNumberFormat="1" applyFont="1" applyBorder="1" applyAlignment="1">
      <alignment horizontal="left" vertical="top" wrapText="1"/>
    </xf>
    <xf numFmtId="3" fontId="2" fillId="0" borderId="0" xfId="281" applyNumberFormat="1" applyFont="1" applyBorder="1" applyAlignment="1">
      <alignment horizontal="center" vertical="top"/>
    </xf>
    <xf numFmtId="0" fontId="2" fillId="0" borderId="0" xfId="281" applyNumberFormat="1" applyFont="1" applyBorder="1" applyAlignment="1">
      <alignment horizontal="center" vertical="top"/>
    </xf>
    <xf numFmtId="49" fontId="78" fillId="0" borderId="100" xfId="281" applyNumberFormat="1" applyFont="1" applyBorder="1" applyAlignment="1">
      <alignment horizontal="right" vertical="top"/>
    </xf>
    <xf numFmtId="49" fontId="78" fillId="0" borderId="100" xfId="281" applyNumberFormat="1" applyFont="1" applyBorder="1" applyAlignment="1">
      <alignment vertical="top"/>
    </xf>
    <xf numFmtId="0" fontId="78" fillId="0" borderId="100" xfId="281" applyFont="1" applyBorder="1" applyAlignment="1">
      <alignment vertical="top" wrapText="1"/>
    </xf>
    <xf numFmtId="0" fontId="3" fillId="0" borderId="100" xfId="281" applyFont="1" applyBorder="1" applyAlignment="1">
      <alignment vertical="top"/>
    </xf>
    <xf numFmtId="3" fontId="3" fillId="0" borderId="100" xfId="281" applyNumberFormat="1" applyFont="1" applyBorder="1" applyAlignment="1">
      <alignment horizontal="center" vertical="top"/>
    </xf>
    <xf numFmtId="0" fontId="3" fillId="0" borderId="100" xfId="281" applyNumberFormat="1" applyFont="1" applyBorder="1" applyAlignment="1">
      <alignment vertical="top"/>
    </xf>
    <xf numFmtId="0" fontId="3" fillId="0" borderId="100" xfId="281" applyNumberFormat="1" applyFont="1" applyBorder="1" applyAlignment="1">
      <alignment horizontal="center" vertical="top"/>
    </xf>
    <xf numFmtId="0" fontId="67" fillId="34" borderId="0" xfId="281" applyNumberFormat="1" applyFont="1" applyFill="1" applyBorder="1" applyAlignment="1">
      <alignment vertical="top"/>
    </xf>
    <xf numFmtId="1" fontId="89" fillId="34" borderId="0" xfId="281" applyNumberFormat="1" applyFont="1" applyFill="1" applyBorder="1" applyAlignment="1">
      <alignment horizontal="center" vertical="top"/>
    </xf>
    <xf numFmtId="0" fontId="3" fillId="0" borderId="0" xfId="281" applyFont="1" applyFill="1" applyBorder="1" applyAlignment="1">
      <alignment vertical="top"/>
    </xf>
    <xf numFmtId="0" fontId="2" fillId="0" borderId="0" xfId="281" applyFont="1" applyBorder="1" applyAlignment="1">
      <alignment horizontal="right" vertical="top"/>
    </xf>
    <xf numFmtId="0" fontId="71" fillId="0" borderId="0" xfId="281" applyFont="1" applyBorder="1" applyAlignment="1">
      <alignment horizontal="right" vertical="top"/>
    </xf>
    <xf numFmtId="0" fontId="71" fillId="0" borderId="0" xfId="281" applyFont="1" applyFill="1" applyBorder="1" applyAlignment="1">
      <alignment horizontal="left" vertical="top"/>
    </xf>
    <xf numFmtId="1" fontId="79" fillId="0" borderId="0" xfId="281" applyNumberFormat="1" applyFont="1" applyFill="1" applyBorder="1" applyAlignment="1">
      <alignment horizontal="center" vertical="top"/>
    </xf>
    <xf numFmtId="4" fontId="73" fillId="0" borderId="0" xfId="281" applyNumberFormat="1" applyFont="1" applyBorder="1" applyAlignment="1">
      <alignment horizontal="center" vertical="top"/>
    </xf>
    <xf numFmtId="3" fontId="97" fillId="0" borderId="0" xfId="281" applyNumberFormat="1" applyFont="1" applyFill="1" applyBorder="1" applyAlignment="1">
      <alignment vertical="top"/>
    </xf>
    <xf numFmtId="0" fontId="73" fillId="0" borderId="0" xfId="281" applyFont="1" applyFill="1" applyBorder="1" applyAlignment="1">
      <alignment horizontal="right" vertical="top"/>
    </xf>
    <xf numFmtId="49" fontId="80" fillId="0" borderId="0" xfId="281" applyNumberFormat="1" applyFont="1" applyFill="1" applyAlignment="1">
      <alignment vertical="top" wrapText="1"/>
    </xf>
    <xf numFmtId="0" fontId="73" fillId="0" borderId="0" xfId="281" applyFont="1" applyFill="1" applyBorder="1" applyAlignment="1">
      <alignment horizontal="left" vertical="top"/>
    </xf>
    <xf numFmtId="4" fontId="76" fillId="34" borderId="0" xfId="281" applyNumberFormat="1" applyFont="1" applyFill="1" applyBorder="1" applyAlignment="1">
      <alignment vertical="top"/>
    </xf>
    <xf numFmtId="1" fontId="96" fillId="34" borderId="0" xfId="281" applyNumberFormat="1" applyFont="1" applyFill="1" applyBorder="1" applyAlignment="1">
      <alignment horizontal="center" vertical="top"/>
    </xf>
    <xf numFmtId="0" fontId="79" fillId="0" borderId="0" xfId="281" applyFont="1" applyFill="1" applyBorder="1" applyAlignment="1">
      <alignment horizontal="center" vertical="top"/>
    </xf>
    <xf numFmtId="2" fontId="73" fillId="0" borderId="0" xfId="281" applyNumberFormat="1" applyFont="1" applyFill="1" applyBorder="1" applyAlignment="1">
      <alignment horizontal="center" vertical="top"/>
    </xf>
    <xf numFmtId="3" fontId="79" fillId="0" borderId="0" xfId="281" applyNumberFormat="1" applyFont="1" applyFill="1" applyBorder="1" applyAlignment="1">
      <alignment horizontal="center" vertical="top"/>
    </xf>
    <xf numFmtId="4" fontId="73" fillId="0" borderId="0" xfId="281" applyNumberFormat="1" applyFont="1" applyFill="1" applyBorder="1" applyAlignment="1">
      <alignment horizontal="center" vertical="top"/>
    </xf>
    <xf numFmtId="0" fontId="85" fillId="0" borderId="0" xfId="281" applyFont="1" applyFill="1" applyBorder="1" applyAlignment="1">
      <alignment horizontal="center" vertical="top"/>
    </xf>
    <xf numFmtId="2" fontId="88" fillId="0" borderId="0" xfId="281" applyNumberFormat="1" applyFont="1" applyFill="1" applyBorder="1" applyAlignment="1">
      <alignment horizontal="center" vertical="top"/>
    </xf>
    <xf numFmtId="0" fontId="71" fillId="0" borderId="0" xfId="281" applyFont="1" applyFill="1" applyBorder="1" applyAlignment="1">
      <alignment horizontal="right" vertical="top"/>
    </xf>
    <xf numFmtId="4" fontId="76" fillId="0" borderId="0" xfId="281" applyNumberFormat="1" applyFont="1" applyFill="1" applyBorder="1" applyAlignment="1">
      <alignment vertical="top"/>
    </xf>
    <xf numFmtId="9" fontId="76" fillId="0" borderId="0" xfId="997" applyFont="1" applyFill="1" applyBorder="1" applyAlignment="1">
      <alignment horizontal="center" vertical="top"/>
    </xf>
    <xf numFmtId="1" fontId="96" fillId="0" borderId="0" xfId="281" applyNumberFormat="1" applyFont="1" applyFill="1" applyBorder="1" applyAlignment="1">
      <alignment horizontal="center" vertical="top"/>
    </xf>
    <xf numFmtId="2" fontId="88" fillId="0" borderId="0" xfId="281" applyNumberFormat="1" applyFont="1" applyFill="1" applyBorder="1" applyAlignment="1">
      <alignment horizontal="center"/>
    </xf>
    <xf numFmtId="2" fontId="73" fillId="0" borderId="0" xfId="281" applyNumberFormat="1" applyFont="1" applyFill="1" applyBorder="1" applyAlignment="1">
      <alignment horizontal="center"/>
    </xf>
    <xf numFmtId="49" fontId="75" fillId="0" borderId="100" xfId="281" applyNumberFormat="1" applyFont="1" applyBorder="1" applyAlignment="1">
      <alignment horizontal="right" vertical="top"/>
    </xf>
    <xf numFmtId="49" fontId="75" fillId="0" borderId="100" xfId="281" applyNumberFormat="1" applyFont="1" applyBorder="1" applyAlignment="1">
      <alignment horizontal="left" vertical="top"/>
    </xf>
    <xf numFmtId="0" fontId="75" fillId="0" borderId="100" xfId="281" applyFont="1" applyFill="1" applyBorder="1" applyAlignment="1">
      <alignment horizontal="right" vertical="top"/>
    </xf>
    <xf numFmtId="0" fontId="75" fillId="0" borderId="100" xfId="281" applyFont="1" applyBorder="1" applyAlignment="1">
      <alignment vertical="top"/>
    </xf>
    <xf numFmtId="4" fontId="75" fillId="0" borderId="100" xfId="281" applyNumberFormat="1" applyFont="1" applyBorder="1" applyAlignment="1">
      <alignment horizontal="center" vertical="top"/>
    </xf>
    <xf numFmtId="49" fontId="75" fillId="0" borderId="0" xfId="281" applyNumberFormat="1" applyFont="1" applyBorder="1" applyAlignment="1">
      <alignment horizontal="right" vertical="top"/>
    </xf>
    <xf numFmtId="49" fontId="75" fillId="0" borderId="0" xfId="281" applyNumberFormat="1" applyFont="1" applyBorder="1" applyAlignment="1">
      <alignment horizontal="left" vertical="top"/>
    </xf>
    <xf numFmtId="0" fontId="75" fillId="0" borderId="0" xfId="281" applyFont="1" applyFill="1" applyBorder="1" applyAlignment="1">
      <alignment horizontal="right" vertical="top"/>
    </xf>
    <xf numFmtId="0" fontId="75" fillId="0" borderId="0" xfId="281" applyFont="1" applyBorder="1" applyAlignment="1">
      <alignment vertical="top"/>
    </xf>
    <xf numFmtId="4" fontId="75" fillId="0" borderId="0" xfId="281" applyNumberFormat="1" applyFont="1" applyBorder="1" applyAlignment="1">
      <alignment horizontal="center" vertical="top"/>
    </xf>
    <xf numFmtId="2" fontId="75" fillId="0" borderId="0" xfId="281" applyNumberFormat="1" applyFont="1" applyBorder="1" applyAlignment="1">
      <alignment vertical="top"/>
    </xf>
    <xf numFmtId="49" fontId="71" fillId="0" borderId="0" xfId="281" applyNumberFormat="1" applyFont="1" applyBorder="1" applyAlignment="1">
      <alignment horizontal="left" vertical="top" wrapText="1"/>
    </xf>
    <xf numFmtId="0" fontId="85" fillId="34" borderId="0" xfId="281" applyNumberFormat="1" applyFont="1" applyFill="1" applyBorder="1" applyAlignment="1">
      <alignment vertical="top"/>
    </xf>
    <xf numFmtId="1" fontId="73" fillId="34" borderId="0" xfId="281" applyNumberFormat="1" applyFont="1" applyFill="1" applyBorder="1" applyAlignment="1">
      <alignment horizontal="center" vertical="top"/>
    </xf>
    <xf numFmtId="0" fontId="98" fillId="0" borderId="100" xfId="281" applyFont="1" applyBorder="1" applyAlignment="1">
      <alignment horizontal="left" vertical="top"/>
    </xf>
    <xf numFmtId="0" fontId="98" fillId="0" borderId="100" xfId="281" applyFont="1" applyBorder="1" applyAlignment="1">
      <alignment vertical="top" wrapText="1"/>
    </xf>
    <xf numFmtId="0" fontId="98" fillId="0" borderId="100" xfId="281" applyFont="1" applyBorder="1" applyAlignment="1">
      <alignment vertical="top"/>
    </xf>
    <xf numFmtId="0" fontId="98" fillId="0" borderId="100" xfId="281" applyFont="1" applyBorder="1" applyAlignment="1">
      <alignment horizontal="center" vertical="top"/>
    </xf>
    <xf numFmtId="0" fontId="98" fillId="0" borderId="100" xfId="281" applyNumberFormat="1" applyFont="1" applyBorder="1" applyAlignment="1">
      <alignment vertical="top"/>
    </xf>
    <xf numFmtId="0" fontId="98" fillId="0" borderId="0" xfId="281" applyFont="1" applyFill="1" applyBorder="1" applyAlignment="1">
      <alignment vertical="top"/>
    </xf>
    <xf numFmtId="0" fontId="88" fillId="0" borderId="0" xfId="281" applyFont="1" applyAlignment="1">
      <alignment vertical="top"/>
    </xf>
    <xf numFmtId="49" fontId="88" fillId="0" borderId="0" xfId="281" applyNumberFormat="1" applyFont="1" applyAlignment="1">
      <alignment horizontal="left" vertical="top" wrapText="1"/>
    </xf>
    <xf numFmtId="0" fontId="88" fillId="0" borderId="0" xfId="281" applyFont="1" applyAlignment="1">
      <alignment horizontal="center" vertical="top"/>
    </xf>
    <xf numFmtId="0" fontId="88" fillId="0" borderId="0" xfId="281" applyNumberFormat="1" applyFont="1" applyAlignment="1">
      <alignment vertical="top"/>
    </xf>
    <xf numFmtId="0" fontId="75" fillId="34" borderId="0" xfId="281" applyNumberFormat="1" applyFont="1" applyFill="1" applyBorder="1" applyAlignment="1">
      <alignment vertical="top"/>
    </xf>
    <xf numFmtId="49" fontId="75" fillId="32" borderId="0" xfId="281" applyNumberFormat="1" applyFont="1" applyFill="1" applyBorder="1" applyAlignment="1">
      <alignment horizontal="left" vertical="top"/>
    </xf>
    <xf numFmtId="49" fontId="75" fillId="32" borderId="0" xfId="281" applyNumberFormat="1" applyFont="1" applyFill="1" applyBorder="1" applyAlignment="1">
      <alignment horizontal="left" vertical="top" wrapText="1"/>
    </xf>
    <xf numFmtId="0" fontId="75" fillId="32" borderId="0" xfId="281" applyFont="1" applyFill="1" applyBorder="1" applyAlignment="1">
      <alignment vertical="top"/>
    </xf>
    <xf numFmtId="0" fontId="75" fillId="32" borderId="0" xfId="281" applyFont="1" applyFill="1" applyBorder="1" applyAlignment="1">
      <alignment horizontal="center" vertical="top"/>
    </xf>
    <xf numFmtId="0" fontId="75" fillId="32" borderId="0" xfId="281" applyNumberFormat="1" applyFont="1" applyFill="1" applyBorder="1" applyAlignment="1">
      <alignment horizontal="center" vertical="top"/>
    </xf>
    <xf numFmtId="1" fontId="88" fillId="0" borderId="0" xfId="281" applyNumberFormat="1" applyFont="1" applyFill="1" applyBorder="1" applyAlignment="1">
      <alignment horizontal="center" vertical="top"/>
    </xf>
    <xf numFmtId="49" fontId="74" fillId="0" borderId="98" xfId="281" applyNumberFormat="1" applyFont="1" applyBorder="1" applyAlignment="1">
      <alignment vertical="top"/>
    </xf>
    <xf numFmtId="0" fontId="74" fillId="0" borderId="98" xfId="281" applyNumberFormat="1" applyFont="1" applyFill="1" applyBorder="1" applyAlignment="1">
      <alignment horizontal="left" vertical="top" wrapText="1"/>
    </xf>
    <xf numFmtId="0" fontId="74" fillId="0" borderId="98" xfId="281" applyFont="1" applyBorder="1" applyAlignment="1">
      <alignment vertical="top"/>
    </xf>
    <xf numFmtId="0" fontId="74" fillId="0" borderId="98" xfId="281" applyFont="1" applyFill="1" applyBorder="1" applyAlignment="1">
      <alignment horizontal="right" vertical="top"/>
    </xf>
    <xf numFmtId="4" fontId="74" fillId="0" borderId="98" xfId="281" applyNumberFormat="1" applyFont="1" applyBorder="1" applyAlignment="1">
      <alignment horizontal="center" vertical="top"/>
    </xf>
    <xf numFmtId="4" fontId="74" fillId="0" borderId="0" xfId="281" applyNumberFormat="1" applyFont="1" applyFill="1" applyBorder="1" applyAlignment="1">
      <alignment vertical="top"/>
    </xf>
    <xf numFmtId="1" fontId="89" fillId="0" borderId="0" xfId="281" applyNumberFormat="1" applyFont="1" applyFill="1" applyBorder="1" applyAlignment="1">
      <alignment horizontal="center" vertical="top"/>
    </xf>
    <xf numFmtId="49" fontId="96" fillId="0" borderId="0" xfId="281" applyNumberFormat="1" applyFont="1" applyFill="1" applyAlignment="1">
      <alignment vertical="top"/>
    </xf>
    <xf numFmtId="49" fontId="96" fillId="0" borderId="0" xfId="281" applyNumberFormat="1" applyFont="1" applyFill="1" applyAlignment="1">
      <alignment vertical="top" wrapText="1"/>
    </xf>
    <xf numFmtId="0" fontId="96" fillId="0" borderId="0" xfId="281" applyFont="1" applyFill="1" applyAlignment="1">
      <alignment vertical="top"/>
    </xf>
    <xf numFmtId="4" fontId="96" fillId="0" borderId="0" xfId="281" applyNumberFormat="1" applyFont="1" applyFill="1" applyAlignment="1">
      <alignment vertical="top"/>
    </xf>
    <xf numFmtId="4" fontId="96" fillId="0" borderId="0" xfId="281" applyNumberFormat="1" applyFont="1" applyFill="1" applyAlignment="1">
      <alignment horizontal="right" vertical="top"/>
    </xf>
    <xf numFmtId="4" fontId="75" fillId="0" borderId="0" xfId="281" applyNumberFormat="1" applyFont="1" applyFill="1" applyBorder="1" applyAlignment="1">
      <alignment vertical="top"/>
    </xf>
    <xf numFmtId="3" fontId="99" fillId="0" borderId="0" xfId="281" applyNumberFormat="1" applyFont="1" applyFill="1" applyBorder="1" applyAlignment="1">
      <alignment vertical="top"/>
    </xf>
    <xf numFmtId="49" fontId="74" fillId="0" borderId="0" xfId="281" applyNumberFormat="1" applyFont="1" applyAlignment="1">
      <alignment vertical="top"/>
    </xf>
    <xf numFmtId="0" fontId="74" fillId="0" borderId="0" xfId="281" applyFont="1" applyFill="1" applyBorder="1" applyAlignment="1">
      <alignment horizontal="right" vertical="top"/>
    </xf>
    <xf numFmtId="0" fontId="74" fillId="0" borderId="0" xfId="281" applyFont="1" applyBorder="1" applyAlignment="1">
      <alignment vertical="top"/>
    </xf>
    <xf numFmtId="4" fontId="74" fillId="0" borderId="0" xfId="281" applyNumberFormat="1" applyFont="1" applyBorder="1" applyAlignment="1">
      <alignment horizontal="center" vertical="top"/>
    </xf>
    <xf numFmtId="0" fontId="88" fillId="0" borderId="0" xfId="281" applyFont="1" applyBorder="1" applyAlignment="1">
      <alignment horizontal="center" vertical="top"/>
    </xf>
    <xf numFmtId="0" fontId="71" fillId="0" borderId="0" xfId="281" applyFont="1" applyBorder="1" applyAlignment="1">
      <alignment horizontal="center" vertical="top" wrapText="1"/>
    </xf>
    <xf numFmtId="49" fontId="71" fillId="0" borderId="0" xfId="281" applyNumberFormat="1" applyFont="1" applyFill="1" applyBorder="1" applyAlignment="1">
      <alignment horizontal="right" vertical="top"/>
    </xf>
    <xf numFmtId="0" fontId="80" fillId="0" borderId="0" xfId="281" applyNumberFormat="1" applyFont="1" applyFill="1" applyAlignment="1">
      <alignment horizontal="left" vertical="top" wrapText="1"/>
    </xf>
    <xf numFmtId="49" fontId="71" fillId="0" borderId="0" xfId="281" applyNumberFormat="1" applyFont="1" applyBorder="1" applyAlignment="1">
      <alignment horizontal="right" vertical="top"/>
    </xf>
    <xf numFmtId="0" fontId="100" fillId="0" borderId="100" xfId="281" applyFont="1" applyBorder="1" applyAlignment="1">
      <alignment horizontal="left" vertical="top"/>
    </xf>
    <xf numFmtId="0" fontId="100" fillId="0" borderId="100" xfId="281" applyFont="1" applyBorder="1" applyAlignment="1">
      <alignment vertical="top" wrapText="1"/>
    </xf>
    <xf numFmtId="0" fontId="100" fillId="0" borderId="100" xfId="281" applyFont="1" applyBorder="1" applyAlignment="1">
      <alignment vertical="top"/>
    </xf>
    <xf numFmtId="0" fontId="100" fillId="0" borderId="100" xfId="281" applyFont="1" applyBorder="1" applyAlignment="1">
      <alignment horizontal="center" vertical="top"/>
    </xf>
    <xf numFmtId="0" fontId="100" fillId="0" borderId="100" xfId="281" applyNumberFormat="1" applyFont="1" applyBorder="1" applyAlignment="1">
      <alignment vertical="top"/>
    </xf>
    <xf numFmtId="0" fontId="100" fillId="0" borderId="0" xfId="281" applyFont="1" applyFill="1" applyBorder="1" applyAlignment="1">
      <alignment vertical="top"/>
    </xf>
    <xf numFmtId="0" fontId="88" fillId="0" borderId="0" xfId="281" applyFont="1" applyFill="1" applyBorder="1" applyAlignment="1">
      <alignment horizontal="left" vertical="top"/>
    </xf>
    <xf numFmtId="49" fontId="74" fillId="0" borderId="0" xfId="281" applyNumberFormat="1" applyFont="1" applyBorder="1" applyAlignment="1">
      <alignment vertical="top"/>
    </xf>
    <xf numFmtId="1" fontId="79" fillId="0" borderId="0" xfId="281" applyNumberFormat="1" applyFont="1" applyBorder="1" applyAlignment="1">
      <alignment horizontal="center" vertical="top"/>
    </xf>
    <xf numFmtId="3" fontId="79" fillId="0" borderId="0" xfId="281" applyNumberFormat="1" applyFont="1" applyBorder="1" applyAlignment="1">
      <alignment horizontal="center" vertical="top"/>
    </xf>
    <xf numFmtId="0" fontId="74" fillId="0" borderId="0" xfId="281" applyNumberFormat="1" applyFont="1" applyFill="1" applyBorder="1" applyAlignment="1">
      <alignment horizontal="left" vertical="top" wrapText="1"/>
    </xf>
    <xf numFmtId="0" fontId="86" fillId="34" borderId="0" xfId="281" applyNumberFormat="1" applyFont="1" applyFill="1" applyBorder="1" applyAlignment="1">
      <alignment vertical="top"/>
    </xf>
    <xf numFmtId="0" fontId="86" fillId="0" borderId="0" xfId="281" applyFont="1" applyFill="1" applyBorder="1" applyAlignment="1">
      <alignment vertical="top"/>
    </xf>
    <xf numFmtId="0" fontId="79" fillId="0" borderId="0" xfId="281" applyFont="1" applyBorder="1" applyAlignment="1">
      <alignment vertical="top"/>
    </xf>
    <xf numFmtId="0" fontId="75" fillId="36" borderId="0" xfId="281" applyNumberFormat="1" applyFont="1" applyFill="1" applyBorder="1" applyAlignment="1">
      <alignment horizontal="center" vertical="top"/>
    </xf>
    <xf numFmtId="4" fontId="73" fillId="0" borderId="0" xfId="281" applyNumberFormat="1" applyFont="1" applyBorder="1" applyAlignment="1">
      <alignment vertical="top"/>
    </xf>
    <xf numFmtId="0" fontId="72" fillId="0" borderId="0" xfId="281" applyNumberFormat="1" applyFont="1" applyFill="1" applyBorder="1" applyAlignment="1">
      <alignment vertical="top"/>
    </xf>
    <xf numFmtId="3" fontId="72" fillId="0" borderId="0" xfId="281" applyNumberFormat="1" applyFont="1" applyBorder="1" applyAlignment="1">
      <alignment horizontal="center" vertical="top"/>
    </xf>
    <xf numFmtId="0" fontId="72" fillId="0" borderId="0" xfId="281" applyNumberFormat="1" applyFont="1" applyBorder="1" applyAlignment="1">
      <alignment horizontal="left" vertical="top"/>
    </xf>
    <xf numFmtId="0" fontId="69" fillId="0" borderId="0" xfId="281" applyNumberFormat="1" applyFont="1" applyBorder="1" applyAlignment="1">
      <alignment horizontal="right" vertical="top"/>
    </xf>
    <xf numFmtId="3" fontId="69" fillId="0" borderId="0" xfId="281" applyNumberFormat="1" applyFont="1" applyBorder="1" applyAlignment="1">
      <alignment horizontal="center" vertical="top"/>
    </xf>
    <xf numFmtId="0" fontId="72" fillId="0" borderId="0" xfId="281" applyNumberFormat="1" applyFont="1" applyBorder="1" applyAlignment="1">
      <alignment horizontal="right" vertical="top"/>
    </xf>
    <xf numFmtId="0" fontId="77" fillId="0" borderId="0" xfId="281" applyFont="1" applyBorder="1" applyAlignment="1">
      <alignment vertical="top"/>
    </xf>
    <xf numFmtId="3" fontId="77" fillId="0" borderId="0" xfId="281" applyNumberFormat="1" applyFont="1" applyBorder="1" applyAlignment="1">
      <alignment horizontal="center" vertical="top"/>
    </xf>
    <xf numFmtId="0" fontId="71" fillId="0" borderId="0" xfId="281" applyNumberFormat="1" applyFont="1" applyBorder="1" applyAlignment="1">
      <alignment horizontal="justify" vertical="top" wrapText="1"/>
    </xf>
    <xf numFmtId="0" fontId="85" fillId="0" borderId="0" xfId="281" applyNumberFormat="1" applyFont="1" applyBorder="1" applyAlignment="1">
      <alignment vertical="top"/>
    </xf>
    <xf numFmtId="3" fontId="85" fillId="0" borderId="0" xfId="281" applyNumberFormat="1" applyFont="1" applyBorder="1" applyAlignment="1">
      <alignment vertical="top"/>
    </xf>
    <xf numFmtId="0" fontId="77" fillId="36" borderId="0" xfId="281" applyFont="1" applyFill="1" applyBorder="1" applyAlignment="1">
      <alignment vertical="top"/>
    </xf>
    <xf numFmtId="0" fontId="77" fillId="36" borderId="0" xfId="281" applyNumberFormat="1" applyFont="1" applyFill="1" applyBorder="1" applyAlignment="1">
      <alignment vertical="top"/>
    </xf>
    <xf numFmtId="49" fontId="77" fillId="36" borderId="0" xfId="281" applyNumberFormat="1" applyFont="1" applyFill="1" applyBorder="1" applyAlignment="1">
      <alignment horizontal="left" vertical="top" wrapText="1"/>
    </xf>
    <xf numFmtId="3" fontId="77" fillId="36" borderId="0" xfId="281" applyNumberFormat="1" applyFont="1" applyFill="1" applyBorder="1" applyAlignment="1">
      <alignment horizontal="center" vertical="top"/>
    </xf>
    <xf numFmtId="0" fontId="77" fillId="36" borderId="0" xfId="281" applyNumberFormat="1" applyFont="1" applyFill="1" applyBorder="1" applyAlignment="1">
      <alignment horizontal="center" vertical="top"/>
    </xf>
    <xf numFmtId="0" fontId="78" fillId="0" borderId="100" xfId="281" applyNumberFormat="1" applyFont="1" applyBorder="1" applyAlignment="1">
      <alignment vertical="top"/>
    </xf>
    <xf numFmtId="0" fontId="67" fillId="0" borderId="100" xfId="281" applyFont="1" applyBorder="1" applyAlignment="1">
      <alignment vertical="top"/>
    </xf>
    <xf numFmtId="3" fontId="67" fillId="0" borderId="100" xfId="281" applyNumberFormat="1" applyFont="1" applyBorder="1" applyAlignment="1">
      <alignment horizontal="center" vertical="top"/>
    </xf>
    <xf numFmtId="0" fontId="3" fillId="34" borderId="0" xfId="281" applyNumberFormat="1" applyFont="1" applyFill="1" applyBorder="1" applyAlignment="1">
      <alignment vertical="top"/>
    </xf>
    <xf numFmtId="49" fontId="78" fillId="0" borderId="0" xfId="281" applyNumberFormat="1" applyFont="1" applyBorder="1" applyAlignment="1">
      <alignment horizontal="right" vertical="top"/>
    </xf>
    <xf numFmtId="0" fontId="78" fillId="0" borderId="0" xfId="281" applyNumberFormat="1" applyFont="1" applyBorder="1" applyAlignment="1">
      <alignment vertical="top"/>
    </xf>
    <xf numFmtId="0" fontId="78" fillId="0" borderId="0" xfId="281" applyFont="1" applyBorder="1" applyAlignment="1">
      <alignment vertical="top" wrapText="1"/>
    </xf>
    <xf numFmtId="0" fontId="67" fillId="0" borderId="0" xfId="281" applyFont="1" applyBorder="1" applyAlignment="1">
      <alignment vertical="top"/>
    </xf>
    <xf numFmtId="3" fontId="67" fillId="0" borderId="0" xfId="281" applyNumberFormat="1" applyFont="1" applyBorder="1" applyAlignment="1">
      <alignment horizontal="center" vertical="top"/>
    </xf>
    <xf numFmtId="0" fontId="3" fillId="0" borderId="0" xfId="281" applyNumberFormat="1" applyFont="1" applyBorder="1" applyAlignment="1">
      <alignment vertical="top"/>
    </xf>
    <xf numFmtId="0" fontId="3" fillId="0" borderId="0" xfId="281" applyNumberFormat="1" applyFont="1" applyBorder="1" applyAlignment="1">
      <alignment horizontal="center" vertical="top"/>
    </xf>
    <xf numFmtId="0" fontId="85" fillId="0" borderId="0" xfId="281" applyFont="1" applyBorder="1" applyAlignment="1">
      <alignment horizontal="right" vertical="top"/>
    </xf>
    <xf numFmtId="0" fontId="85" fillId="0" borderId="0" xfId="281" applyNumberFormat="1" applyFont="1" applyBorder="1" applyAlignment="1">
      <alignment horizontal="left" vertical="top"/>
    </xf>
    <xf numFmtId="0" fontId="85" fillId="0" borderId="0" xfId="281" applyNumberFormat="1" applyFont="1" applyBorder="1" applyAlignment="1">
      <alignment horizontal="left" vertical="top" wrapText="1"/>
    </xf>
    <xf numFmtId="4" fontId="79" fillId="0" borderId="0" xfId="281" applyNumberFormat="1" applyFont="1" applyBorder="1" applyAlignment="1">
      <alignment vertical="top"/>
    </xf>
    <xf numFmtId="4" fontId="79" fillId="0" borderId="0" xfId="281" applyNumberFormat="1" applyFont="1" applyBorder="1" applyAlignment="1">
      <alignment horizontal="center" vertical="top"/>
    </xf>
    <xf numFmtId="4" fontId="85" fillId="0" borderId="0" xfId="281" applyNumberFormat="1" applyFont="1" applyBorder="1" applyAlignment="1">
      <alignment vertical="top"/>
    </xf>
    <xf numFmtId="2" fontId="75" fillId="0" borderId="0" xfId="281" applyNumberFormat="1" applyFont="1" applyFill="1" applyBorder="1" applyAlignment="1">
      <alignment horizontal="center"/>
    </xf>
    <xf numFmtId="3" fontId="85" fillId="0" borderId="0" xfId="281" applyNumberFormat="1" applyFont="1" applyFill="1" applyBorder="1" applyAlignment="1">
      <alignment vertical="top"/>
    </xf>
    <xf numFmtId="0" fontId="85" fillId="0" borderId="0" xfId="281" applyFont="1" applyFill="1" applyBorder="1" applyAlignment="1">
      <alignment vertical="top"/>
    </xf>
    <xf numFmtId="0" fontId="71" fillId="0" borderId="0" xfId="281" applyNumberFormat="1" applyFont="1" applyBorder="1" applyAlignment="1">
      <alignment horizontal="left" vertical="top"/>
    </xf>
    <xf numFmtId="0" fontId="71" fillId="0" borderId="0" xfId="281" applyNumberFormat="1" applyFont="1" applyBorder="1" applyAlignment="1">
      <alignment horizontal="left" vertical="top" wrapText="1"/>
    </xf>
    <xf numFmtId="4" fontId="71" fillId="0" borderId="0" xfId="281" applyNumberFormat="1" applyFont="1" applyBorder="1" applyAlignment="1">
      <alignment vertical="top"/>
    </xf>
    <xf numFmtId="3" fontId="71" fillId="0" borderId="0" xfId="281" applyNumberFormat="1" applyFont="1" applyFill="1" applyBorder="1" applyAlignment="1">
      <alignment vertical="top"/>
    </xf>
    <xf numFmtId="2" fontId="79" fillId="0" borderId="0" xfId="281" applyNumberFormat="1" applyFont="1" applyBorder="1" applyAlignment="1">
      <alignment horizontal="center" vertical="top"/>
    </xf>
    <xf numFmtId="4" fontId="7" fillId="34" borderId="0" xfId="281" applyNumberFormat="1" applyFont="1" applyFill="1" applyBorder="1" applyAlignment="1">
      <alignment vertical="top"/>
    </xf>
    <xf numFmtId="0" fontId="101" fillId="0" borderId="0" xfId="281" applyFont="1" applyFill="1" applyBorder="1" applyAlignment="1">
      <alignment horizontal="justify"/>
    </xf>
    <xf numFmtId="0" fontId="75" fillId="0" borderId="100" xfId="281" applyNumberFormat="1" applyFont="1" applyBorder="1" applyAlignment="1">
      <alignment horizontal="left" vertical="top"/>
    </xf>
    <xf numFmtId="3" fontId="75" fillId="0" borderId="100" xfId="281" applyNumberFormat="1" applyFont="1" applyFill="1" applyBorder="1" applyAlignment="1">
      <alignment horizontal="right" vertical="top"/>
    </xf>
    <xf numFmtId="0" fontId="75" fillId="0" borderId="0" xfId="281" applyNumberFormat="1" applyFont="1" applyBorder="1" applyAlignment="1">
      <alignment horizontal="left" vertical="top"/>
    </xf>
    <xf numFmtId="0" fontId="77" fillId="0" borderId="0" xfId="281" applyFont="1" applyFill="1" applyBorder="1" applyAlignment="1">
      <alignment horizontal="right" vertical="top"/>
    </xf>
    <xf numFmtId="3" fontId="77" fillId="0" borderId="0" xfId="281" applyNumberFormat="1" applyFont="1" applyFill="1" applyBorder="1" applyAlignment="1">
      <alignment horizontal="right" vertical="top"/>
    </xf>
    <xf numFmtId="0" fontId="2" fillId="0" borderId="0" xfId="281" applyNumberFormat="1" applyFont="1" applyBorder="1" applyAlignment="1">
      <alignment horizontal="left" vertical="top"/>
    </xf>
    <xf numFmtId="0" fontId="7" fillId="0" borderId="0" xfId="281" applyFont="1"/>
    <xf numFmtId="3" fontId="85" fillId="0" borderId="0" xfId="281" applyNumberFormat="1" applyFont="1" applyBorder="1" applyAlignment="1">
      <alignment horizontal="center" vertical="top"/>
    </xf>
    <xf numFmtId="1" fontId="102" fillId="0" borderId="0" xfId="281" applyNumberFormat="1" applyFont="1" applyFill="1" applyBorder="1"/>
    <xf numFmtId="2" fontId="102" fillId="0" borderId="0" xfId="281" applyNumberFormat="1" applyFont="1" applyFill="1" applyBorder="1"/>
    <xf numFmtId="49" fontId="67" fillId="0" borderId="100" xfId="281" applyNumberFormat="1" applyFont="1" applyBorder="1" applyAlignment="1">
      <alignment vertical="top"/>
    </xf>
    <xf numFmtId="49" fontId="3" fillId="0" borderId="0" xfId="281" applyNumberFormat="1" applyFont="1" applyBorder="1" applyAlignment="1">
      <alignment vertical="top"/>
    </xf>
    <xf numFmtId="0" fontId="71" fillId="0" borderId="0" xfId="281" applyNumberFormat="1" applyFont="1" applyBorder="1" applyAlignment="1">
      <alignment horizontal="right" vertical="top"/>
    </xf>
    <xf numFmtId="49" fontId="67" fillId="0" borderId="0" xfId="281" applyNumberFormat="1" applyFont="1" applyBorder="1" applyAlignment="1">
      <alignment vertical="top"/>
    </xf>
    <xf numFmtId="0" fontId="2" fillId="0" borderId="0" xfId="281" applyFont="1" applyFill="1" applyBorder="1" applyAlignment="1">
      <alignment horizontal="justify"/>
    </xf>
    <xf numFmtId="0" fontId="71" fillId="0" borderId="0" xfId="281" applyNumberFormat="1" applyFont="1" applyFill="1" applyBorder="1" applyAlignment="1">
      <alignment horizontal="left" vertical="top" wrapText="1"/>
    </xf>
    <xf numFmtId="0" fontId="73" fillId="0" borderId="0" xfId="281" applyNumberFormat="1" applyFont="1" applyBorder="1" applyAlignment="1">
      <alignment horizontal="left" vertical="top"/>
    </xf>
    <xf numFmtId="49" fontId="79" fillId="0" borderId="0" xfId="281" applyNumberFormat="1" applyFont="1" applyBorder="1" applyAlignment="1">
      <alignment horizontal="left" vertical="top" wrapText="1"/>
    </xf>
    <xf numFmtId="3" fontId="79" fillId="0" borderId="0" xfId="281" applyNumberFormat="1" applyFont="1" applyBorder="1" applyAlignment="1">
      <alignment vertical="top"/>
    </xf>
    <xf numFmtId="0" fontId="75" fillId="0" borderId="0" xfId="281" applyNumberFormat="1" applyFont="1" applyFill="1" applyBorder="1" applyAlignment="1">
      <alignment horizontal="center"/>
    </xf>
    <xf numFmtId="0" fontId="79" fillId="0" borderId="0" xfId="281" applyFont="1" applyFill="1" applyBorder="1" applyAlignment="1">
      <alignment horizontal="center"/>
    </xf>
    <xf numFmtId="3" fontId="75" fillId="0" borderId="0" xfId="281" applyNumberFormat="1" applyFont="1" applyFill="1" applyBorder="1" applyAlignment="1">
      <alignment horizontal="right" vertical="top"/>
    </xf>
    <xf numFmtId="0" fontId="73" fillId="0" borderId="0" xfId="281" applyFont="1" applyBorder="1" applyAlignment="1">
      <alignment horizontal="right" vertical="top"/>
    </xf>
    <xf numFmtId="0" fontId="2" fillId="0" borderId="0" xfId="281" applyFont="1" applyFill="1" applyBorder="1" applyAlignment="1"/>
    <xf numFmtId="3" fontId="73" fillId="0" borderId="0" xfId="281" applyNumberFormat="1" applyFont="1" applyFill="1" applyBorder="1" applyAlignment="1">
      <alignment vertical="top"/>
    </xf>
    <xf numFmtId="1" fontId="103" fillId="0" borderId="0" xfId="281" applyNumberFormat="1" applyFont="1" applyFill="1" applyBorder="1" applyAlignment="1" applyProtection="1">
      <alignment horizontal="left" vertical="top"/>
    </xf>
    <xf numFmtId="1" fontId="2" fillId="0" borderId="0" xfId="281" applyNumberFormat="1" applyFont="1" applyFill="1" applyBorder="1" applyAlignment="1" applyProtection="1">
      <alignment horizontal="justify" vertical="center"/>
    </xf>
    <xf numFmtId="3" fontId="75" fillId="0" borderId="0" xfId="281" applyNumberFormat="1" applyFont="1" applyBorder="1" applyAlignment="1">
      <alignment horizontal="center" vertical="top"/>
    </xf>
    <xf numFmtId="0" fontId="69" fillId="0" borderId="100" xfId="281" applyFont="1" applyBorder="1" applyAlignment="1">
      <alignment horizontal="left" vertical="top"/>
    </xf>
    <xf numFmtId="0" fontId="69" fillId="0" borderId="100" xfId="281" applyNumberFormat="1" applyFont="1" applyBorder="1" applyAlignment="1">
      <alignment horizontal="left" vertical="top"/>
    </xf>
    <xf numFmtId="0" fontId="69" fillId="0" borderId="100" xfId="281" applyFont="1" applyBorder="1" applyAlignment="1">
      <alignment vertical="top" wrapText="1"/>
    </xf>
    <xf numFmtId="0" fontId="69" fillId="0" borderId="100" xfId="281" applyFont="1" applyBorder="1" applyAlignment="1">
      <alignment vertical="top"/>
    </xf>
    <xf numFmtId="3" fontId="69" fillId="0" borderId="100" xfId="281" applyNumberFormat="1" applyFont="1" applyBorder="1" applyAlignment="1">
      <alignment horizontal="center" vertical="top"/>
    </xf>
    <xf numFmtId="0" fontId="69" fillId="0" borderId="100" xfId="281" applyNumberFormat="1" applyFont="1" applyBorder="1" applyAlignment="1">
      <alignment vertical="top"/>
    </xf>
    <xf numFmtId="0" fontId="75" fillId="0" borderId="0" xfId="281" applyFont="1" applyAlignment="1">
      <alignment vertical="top"/>
    </xf>
    <xf numFmtId="3" fontId="75" fillId="0" borderId="0" xfId="281" applyNumberFormat="1" applyFont="1" applyAlignment="1">
      <alignment horizontal="center" vertical="top"/>
    </xf>
    <xf numFmtId="0" fontId="79" fillId="0" borderId="0" xfId="281" applyNumberFormat="1" applyFont="1" applyBorder="1" applyAlignment="1">
      <alignment vertical="top"/>
    </xf>
    <xf numFmtId="49" fontId="75" fillId="36" borderId="0" xfId="281" applyNumberFormat="1" applyFont="1" applyFill="1" applyBorder="1" applyAlignment="1">
      <alignment horizontal="left" vertical="top"/>
    </xf>
    <xf numFmtId="0" fontId="75" fillId="36" borderId="0" xfId="281" applyNumberFormat="1" applyFont="1" applyFill="1" applyBorder="1" applyAlignment="1">
      <alignment horizontal="left" vertical="top"/>
    </xf>
    <xf numFmtId="49" fontId="75" fillId="36" borderId="0" xfId="281" applyNumberFormat="1" applyFont="1" applyFill="1" applyBorder="1" applyAlignment="1">
      <alignment horizontal="left" vertical="top" wrapText="1"/>
    </xf>
    <xf numFmtId="0" fontId="75" fillId="36" borderId="0" xfId="281" applyFont="1" applyFill="1" applyBorder="1" applyAlignment="1">
      <alignment vertical="top"/>
    </xf>
    <xf numFmtId="3" fontId="75" fillId="36" borderId="0" xfId="281" applyNumberFormat="1" applyFont="1" applyFill="1" applyBorder="1" applyAlignment="1">
      <alignment horizontal="center" vertical="top"/>
    </xf>
    <xf numFmtId="0" fontId="75" fillId="37" borderId="0" xfId="281" applyNumberFormat="1" applyFont="1" applyFill="1" applyBorder="1" applyAlignment="1">
      <alignment vertical="top"/>
    </xf>
    <xf numFmtId="0" fontId="75" fillId="0" borderId="0" xfId="281" applyNumberFormat="1" applyFont="1" applyFill="1" applyBorder="1" applyAlignment="1">
      <alignment horizontal="left" vertical="top"/>
    </xf>
    <xf numFmtId="3" fontId="75" fillId="0" borderId="0" xfId="281" applyNumberFormat="1" applyFont="1" applyFill="1" applyBorder="1" applyAlignment="1">
      <alignment horizontal="center" vertical="top"/>
    </xf>
    <xf numFmtId="0" fontId="74" fillId="0" borderId="0" xfId="281" applyNumberFormat="1" applyFont="1" applyBorder="1" applyAlignment="1">
      <alignment vertical="top"/>
    </xf>
    <xf numFmtId="3" fontId="74" fillId="0" borderId="0" xfId="281" applyNumberFormat="1" applyFont="1" applyFill="1" applyBorder="1" applyAlignment="1">
      <alignment horizontal="right" vertical="top"/>
    </xf>
    <xf numFmtId="0" fontId="74" fillId="0" borderId="0" xfId="281" applyNumberFormat="1" applyFont="1" applyFill="1" applyBorder="1" applyAlignment="1">
      <alignment horizontal="justify" vertical="top" wrapText="1"/>
    </xf>
    <xf numFmtId="3" fontId="74" fillId="0" borderId="98" xfId="281" applyNumberFormat="1" applyFont="1" applyFill="1" applyBorder="1" applyAlignment="1">
      <alignment horizontal="right" vertical="top"/>
    </xf>
    <xf numFmtId="0" fontId="96" fillId="0" borderId="0" xfId="281" applyNumberFormat="1" applyFont="1" applyFill="1" applyAlignment="1">
      <alignment vertical="top"/>
    </xf>
    <xf numFmtId="0" fontId="104" fillId="0" borderId="0" xfId="281" applyFont="1" applyFill="1" applyAlignment="1">
      <alignment vertical="top"/>
    </xf>
    <xf numFmtId="3" fontId="104" fillId="0" borderId="0" xfId="281" applyNumberFormat="1" applyFont="1" applyFill="1" applyAlignment="1">
      <alignment vertical="top"/>
    </xf>
    <xf numFmtId="49" fontId="75" fillId="0" borderId="0" xfId="281" applyNumberFormat="1" applyFont="1" applyAlignment="1">
      <alignment vertical="top"/>
    </xf>
    <xf numFmtId="0" fontId="75" fillId="0" borderId="0" xfId="281" applyNumberFormat="1" applyFont="1" applyBorder="1" applyAlignment="1">
      <alignment vertical="top"/>
    </xf>
    <xf numFmtId="0" fontId="75" fillId="0" borderId="0" xfId="281" applyFont="1" applyFill="1" applyBorder="1" applyAlignment="1">
      <alignment horizontal="right" vertical="top" wrapText="1"/>
    </xf>
    <xf numFmtId="0" fontId="71" fillId="0" borderId="0" xfId="281" applyFont="1" applyAlignment="1">
      <alignment horizontal="left" vertical="top" wrapText="1"/>
    </xf>
    <xf numFmtId="0" fontId="106" fillId="0" borderId="0" xfId="281" applyFont="1" applyFill="1" applyBorder="1" applyAlignment="1">
      <alignment vertical="top"/>
    </xf>
    <xf numFmtId="0" fontId="106" fillId="0" borderId="0" xfId="281" applyFont="1" applyBorder="1" applyAlignment="1">
      <alignment vertical="top"/>
    </xf>
    <xf numFmtId="0" fontId="106" fillId="34" borderId="0" xfId="281" applyNumberFormat="1" applyFont="1" applyFill="1" applyBorder="1" applyAlignment="1">
      <alignment vertical="top"/>
    </xf>
    <xf numFmtId="0" fontId="106" fillId="0" borderId="0" xfId="281" applyFont="1" applyFill="1" applyBorder="1" applyAlignment="1">
      <alignment horizontal="left" vertical="top"/>
    </xf>
    <xf numFmtId="0" fontId="106" fillId="0" borderId="0" xfId="281" applyFont="1" applyBorder="1" applyAlignment="1">
      <alignment horizontal="center" vertical="top" wrapText="1"/>
    </xf>
    <xf numFmtId="0" fontId="106" fillId="0" borderId="0" xfId="281" applyFont="1" applyAlignment="1">
      <alignment horizontal="left" vertical="top" wrapText="1"/>
    </xf>
    <xf numFmtId="0" fontId="86" fillId="0" borderId="100" xfId="281" applyFont="1" applyBorder="1" applyAlignment="1">
      <alignment vertical="top" wrapText="1"/>
    </xf>
    <xf numFmtId="0" fontId="86" fillId="0" borderId="100" xfId="281" applyFont="1" applyBorder="1" applyAlignment="1">
      <alignment vertical="top"/>
    </xf>
    <xf numFmtId="0" fontId="86" fillId="0" borderId="100" xfId="281" applyFont="1" applyBorder="1" applyAlignment="1">
      <alignment horizontal="center" vertical="top"/>
    </xf>
    <xf numFmtId="0" fontId="86" fillId="0" borderId="100" xfId="281" applyNumberFormat="1" applyFont="1" applyBorder="1" applyAlignment="1">
      <alignment vertical="top"/>
    </xf>
    <xf numFmtId="0" fontId="75" fillId="36" borderId="0" xfId="281" applyFont="1" applyFill="1" applyBorder="1" applyAlignment="1">
      <alignment horizontal="center" vertical="top"/>
    </xf>
    <xf numFmtId="0" fontId="75" fillId="37" borderId="0" xfId="281" applyFont="1" applyFill="1" applyBorder="1" applyAlignment="1">
      <alignment vertical="top"/>
    </xf>
    <xf numFmtId="0" fontId="107" fillId="0" borderId="0" xfId="281" applyNumberFormat="1" applyFont="1" applyBorder="1" applyAlignment="1">
      <alignment vertical="top"/>
    </xf>
    <xf numFmtId="0" fontId="72" fillId="0" borderId="0" xfId="279" applyFont="1"/>
    <xf numFmtId="49" fontId="72" fillId="0" borderId="0" xfId="279" applyNumberFormat="1" applyFont="1" applyAlignment="1">
      <alignment horizontal="left"/>
    </xf>
    <xf numFmtId="0" fontId="72" fillId="0" borderId="0" xfId="279" applyFont="1" applyAlignment="1">
      <alignment horizontal="left" vertical="center" wrapText="1" shrinkToFit="1"/>
    </xf>
    <xf numFmtId="176" fontId="72" fillId="0" borderId="0" xfId="279" applyNumberFormat="1" applyFont="1" applyAlignment="1">
      <alignment horizontal="right"/>
    </xf>
    <xf numFmtId="0" fontId="8" fillId="0" borderId="0" xfId="279" applyFont="1"/>
    <xf numFmtId="49" fontId="8" fillId="38" borderId="93" xfId="279" applyNumberFormat="1" applyFont="1" applyFill="1" applyBorder="1" applyAlignment="1">
      <alignment horizontal="left"/>
    </xf>
    <xf numFmtId="0" fontId="8" fillId="38" borderId="93" xfId="279" applyFont="1" applyFill="1" applyBorder="1" applyAlignment="1">
      <alignment horizontal="left" vertical="center" wrapText="1" shrinkToFit="1"/>
    </xf>
    <xf numFmtId="176" fontId="8" fillId="38" borderId="93" xfId="279" applyNumberFormat="1" applyFont="1" applyFill="1" applyBorder="1" applyAlignment="1">
      <alignment horizontal="left"/>
    </xf>
    <xf numFmtId="49" fontId="3" fillId="0" borderId="0" xfId="279" applyNumberFormat="1" applyAlignment="1">
      <alignment horizontal="left"/>
    </xf>
    <xf numFmtId="0" fontId="3" fillId="0" borderId="0" xfId="279" applyAlignment="1">
      <alignment horizontal="left" vertical="center" wrapText="1" shrinkToFit="1"/>
    </xf>
    <xf numFmtId="176" fontId="3" fillId="0" borderId="0" xfId="279" applyNumberFormat="1" applyAlignment="1">
      <alignment horizontal="right"/>
    </xf>
    <xf numFmtId="0" fontId="3" fillId="0" borderId="0" xfId="279" applyProtection="1"/>
    <xf numFmtId="49" fontId="3" fillId="0" borderId="0" xfId="279" applyNumberFormat="1" applyAlignment="1" applyProtection="1">
      <alignment horizontal="left"/>
    </xf>
    <xf numFmtId="49" fontId="3" fillId="0" borderId="22" xfId="279" applyNumberFormat="1" applyBorder="1" applyAlignment="1" applyProtection="1">
      <alignment horizontal="left"/>
    </xf>
    <xf numFmtId="0" fontId="3" fillId="0" borderId="22" xfId="279" applyBorder="1" applyAlignment="1" applyProtection="1">
      <alignment horizontal="left" vertical="center" wrapText="1" shrinkToFit="1"/>
    </xf>
    <xf numFmtId="176" fontId="3" fillId="0" borderId="22" xfId="279" applyNumberFormat="1" applyBorder="1" applyAlignment="1" applyProtection="1">
      <alignment horizontal="right"/>
      <protection locked="0"/>
    </xf>
    <xf numFmtId="49" fontId="3" fillId="0" borderId="65" xfId="279" applyNumberFormat="1" applyBorder="1" applyAlignment="1">
      <alignment horizontal="left"/>
    </xf>
    <xf numFmtId="0" fontId="3" fillId="0" borderId="65" xfId="279" applyBorder="1" applyAlignment="1">
      <alignment horizontal="left" vertical="center" wrapText="1" shrinkToFit="1"/>
    </xf>
    <xf numFmtId="176" fontId="3" fillId="0" borderId="65" xfId="279" applyNumberFormat="1" applyBorder="1" applyAlignment="1">
      <alignment horizontal="right"/>
    </xf>
    <xf numFmtId="176" fontId="67" fillId="0" borderId="0" xfId="279" applyNumberFormat="1" applyFont="1" applyAlignment="1">
      <alignment horizontal="right"/>
    </xf>
    <xf numFmtId="49" fontId="3" fillId="0" borderId="65" xfId="279" applyNumberFormat="1" applyBorder="1" applyAlignment="1" applyProtection="1">
      <alignment horizontal="left"/>
    </xf>
    <xf numFmtId="0" fontId="3" fillId="0" borderId="65" xfId="279" applyBorder="1" applyAlignment="1" applyProtection="1">
      <alignment horizontal="left" vertical="center" wrapText="1" shrinkToFit="1"/>
    </xf>
    <xf numFmtId="176" fontId="3" fillId="0" borderId="65" xfId="279" applyNumberFormat="1" applyBorder="1" applyAlignment="1" applyProtection="1">
      <alignment horizontal="right"/>
      <protection locked="0"/>
    </xf>
    <xf numFmtId="0" fontId="3" fillId="0" borderId="0" xfId="279" applyAlignment="1" applyProtection="1">
      <alignment horizontal="left" vertical="center" wrapText="1" shrinkToFit="1"/>
    </xf>
    <xf numFmtId="176" fontId="67" fillId="0" borderId="0" xfId="279" applyNumberFormat="1" applyFont="1" applyAlignment="1" applyProtection="1">
      <alignment horizontal="right"/>
      <protection locked="0"/>
    </xf>
    <xf numFmtId="176" fontId="3" fillId="0" borderId="0" xfId="279" applyNumberFormat="1" applyAlignment="1" applyProtection="1">
      <alignment horizontal="right"/>
      <protection locked="0"/>
    </xf>
    <xf numFmtId="0" fontId="108" fillId="0" borderId="0" xfId="279" applyFont="1"/>
    <xf numFmtId="49" fontId="3" fillId="0" borderId="22" xfId="279" applyNumberFormat="1" applyBorder="1" applyAlignment="1">
      <alignment horizontal="left"/>
    </xf>
    <xf numFmtId="0" fontId="3" fillId="0" borderId="22" xfId="279" applyBorder="1" applyAlignment="1">
      <alignment horizontal="left" vertical="center" wrapText="1" shrinkToFit="1"/>
    </xf>
    <xf numFmtId="176" fontId="3" fillId="0" borderId="22" xfId="279" applyNumberFormat="1" applyBorder="1" applyAlignment="1">
      <alignment horizontal="right"/>
    </xf>
    <xf numFmtId="49" fontId="109" fillId="0" borderId="0" xfId="279" applyNumberFormat="1" applyFont="1" applyBorder="1" applyAlignment="1">
      <alignment horizontal="center" vertical="center"/>
    </xf>
    <xf numFmtId="179" fontId="109" fillId="0" borderId="0" xfId="279" applyNumberFormat="1" applyFont="1" applyBorder="1" applyAlignment="1">
      <alignment horizontal="center"/>
    </xf>
    <xf numFmtId="49" fontId="110" fillId="0" borderId="0" xfId="279" applyNumberFormat="1" applyFont="1" applyBorder="1" applyAlignment="1">
      <alignment horizontal="left"/>
    </xf>
    <xf numFmtId="1" fontId="110" fillId="0" borderId="0" xfId="279" applyNumberFormat="1" applyFont="1" applyAlignment="1">
      <alignment horizontal="left"/>
    </xf>
    <xf numFmtId="1" fontId="110" fillId="0" borderId="0" xfId="279" applyNumberFormat="1" applyFont="1" applyAlignment="1">
      <alignment horizontal="right"/>
    </xf>
    <xf numFmtId="179" fontId="110" fillId="0" borderId="0" xfId="279" applyNumberFormat="1" applyFont="1" applyBorder="1" applyAlignment="1">
      <alignment horizontal="right"/>
    </xf>
    <xf numFmtId="0" fontId="110" fillId="0" borderId="0" xfId="279" applyFont="1" applyBorder="1"/>
    <xf numFmtId="1" fontId="110" fillId="0" borderId="0" xfId="279" applyNumberFormat="1" applyFont="1" applyAlignment="1">
      <alignment horizontal="left" wrapText="1"/>
    </xf>
    <xf numFmtId="1" fontId="110" fillId="0" borderId="0" xfId="279" applyNumberFormat="1" applyFont="1"/>
    <xf numFmtId="0" fontId="110" fillId="0" borderId="0" xfId="279" applyFont="1"/>
    <xf numFmtId="0" fontId="111" fillId="0" borderId="0" xfId="998" applyFill="1" applyAlignment="1">
      <alignment horizontal="left" vertical="top"/>
    </xf>
    <xf numFmtId="0" fontId="3" fillId="0" borderId="93" xfId="998" applyFont="1" applyFill="1" applyBorder="1" applyAlignment="1">
      <alignment horizontal="left" vertical="top" wrapText="1" shrinkToFit="1"/>
    </xf>
    <xf numFmtId="49" fontId="3" fillId="0" borderId="93" xfId="998" applyNumberFormat="1" applyFont="1" applyFill="1" applyBorder="1" applyAlignment="1">
      <alignment horizontal="left"/>
    </xf>
    <xf numFmtId="177" fontId="3" fillId="0" borderId="93" xfId="998" applyNumberFormat="1" applyFont="1" applyFill="1" applyBorder="1" applyAlignment="1">
      <alignment horizontal="left"/>
    </xf>
    <xf numFmtId="176" fontId="3" fillId="0" borderId="93" xfId="998" applyNumberFormat="1" applyFont="1" applyFill="1" applyBorder="1" applyAlignment="1">
      <alignment horizontal="left"/>
    </xf>
    <xf numFmtId="0" fontId="111" fillId="0" borderId="0" xfId="998" applyFill="1"/>
    <xf numFmtId="0" fontId="111" fillId="0" borderId="0" xfId="998" applyNumberFormat="1" applyFill="1" applyAlignment="1">
      <alignment horizontal="left" vertical="top"/>
    </xf>
    <xf numFmtId="0" fontId="3" fillId="0" borderId="0" xfId="998" applyFont="1" applyFill="1" applyAlignment="1">
      <alignment horizontal="left" vertical="top"/>
    </xf>
    <xf numFmtId="0" fontId="67" fillId="0" borderId="0" xfId="998" applyFont="1" applyFill="1" applyAlignment="1">
      <alignment horizontal="left" vertical="top" wrapText="1"/>
    </xf>
    <xf numFmtId="0" fontId="111" fillId="0" borderId="0" xfId="998" applyFill="1" applyAlignment="1">
      <alignment horizontal="left" vertical="top" wrapText="1"/>
    </xf>
    <xf numFmtId="0" fontId="111" fillId="0" borderId="0" xfId="998"/>
    <xf numFmtId="0" fontId="111" fillId="0" borderId="0" xfId="998" applyAlignment="1">
      <alignment wrapText="1"/>
    </xf>
    <xf numFmtId="2" fontId="111" fillId="0" borderId="0" xfId="998" applyNumberFormat="1"/>
    <xf numFmtId="0" fontId="111" fillId="0" borderId="0" xfId="998" applyBorder="1" applyAlignment="1">
      <alignment horizontal="left" vertical="top"/>
    </xf>
    <xf numFmtId="0" fontId="3" fillId="0" borderId="0" xfId="998" applyFont="1" applyFill="1" applyBorder="1" applyAlignment="1">
      <alignment horizontal="left" vertical="top" wrapText="1" shrinkToFit="1"/>
    </xf>
    <xf numFmtId="49" fontId="3" fillId="0" borderId="0" xfId="998" applyNumberFormat="1" applyFont="1" applyFill="1" applyBorder="1" applyAlignment="1">
      <alignment horizontal="left"/>
    </xf>
    <xf numFmtId="176" fontId="3" fillId="0" borderId="0" xfId="998" applyNumberFormat="1" applyFont="1" applyFill="1" applyBorder="1" applyAlignment="1">
      <alignment horizontal="left"/>
    </xf>
    <xf numFmtId="0" fontId="111" fillId="0" borderId="0" xfId="998" applyBorder="1"/>
    <xf numFmtId="0" fontId="3" fillId="0" borderId="0" xfId="998" applyFont="1" applyBorder="1" applyAlignment="1">
      <alignment horizontal="left" vertical="top"/>
    </xf>
    <xf numFmtId="0" fontId="67" fillId="0" borderId="0" xfId="998" applyFont="1" applyBorder="1" applyAlignment="1">
      <alignment horizontal="left" vertical="top" wrapText="1"/>
    </xf>
    <xf numFmtId="2" fontId="111" fillId="0" borderId="0" xfId="998" applyNumberFormat="1" applyBorder="1"/>
    <xf numFmtId="0" fontId="3" fillId="0" borderId="0" xfId="279" applyFill="1" applyBorder="1" applyAlignment="1"/>
    <xf numFmtId="0" fontId="3" fillId="0" borderId="0" xfId="279" applyBorder="1" applyAlignment="1"/>
    <xf numFmtId="4" fontId="3" fillId="0" borderId="70" xfId="279" applyNumberFormat="1" applyFill="1" applyBorder="1" applyAlignment="1"/>
    <xf numFmtId="0" fontId="111" fillId="0" borderId="0" xfId="998" applyBorder="1" applyAlignment="1">
      <alignment horizontal="left" vertical="top" wrapText="1"/>
    </xf>
    <xf numFmtId="0" fontId="3" fillId="0" borderId="0" xfId="998" applyFont="1" applyBorder="1"/>
    <xf numFmtId="2" fontId="67" fillId="0" borderId="0" xfId="998" applyNumberFormat="1" applyFont="1" applyBorder="1"/>
    <xf numFmtId="2" fontId="111" fillId="39" borderId="0" xfId="998" applyNumberFormat="1" applyFill="1" applyBorder="1"/>
    <xf numFmtId="0" fontId="3" fillId="0" borderId="0" xfId="998" applyFont="1" applyBorder="1" applyAlignment="1">
      <alignment horizontal="left" vertical="top" wrapText="1"/>
    </xf>
    <xf numFmtId="0" fontId="111" fillId="0" borderId="0" xfId="998" applyFill="1" applyBorder="1" applyAlignment="1">
      <alignment horizontal="left" vertical="top"/>
    </xf>
    <xf numFmtId="0" fontId="3" fillId="0" borderId="0" xfId="998" applyFont="1" applyFill="1" applyBorder="1" applyAlignment="1">
      <alignment horizontal="left" vertical="top"/>
    </xf>
    <xf numFmtId="0" fontId="67" fillId="0" borderId="0" xfId="998" applyFont="1" applyFill="1" applyBorder="1" applyAlignment="1">
      <alignment horizontal="left" vertical="top" wrapText="1"/>
    </xf>
    <xf numFmtId="0" fontId="111" fillId="0" borderId="0" xfId="998" applyFill="1" applyBorder="1"/>
    <xf numFmtId="2" fontId="111" fillId="0" borderId="0" xfId="998" applyNumberFormat="1" applyFill="1" applyBorder="1"/>
    <xf numFmtId="2" fontId="67" fillId="0" borderId="0" xfId="998" applyNumberFormat="1" applyFont="1" applyFill="1" applyBorder="1"/>
    <xf numFmtId="0" fontId="111" fillId="0" borderId="0" xfId="998" applyFill="1" applyBorder="1" applyAlignment="1">
      <alignment horizontal="left" vertical="top" wrapText="1"/>
    </xf>
    <xf numFmtId="0" fontId="3" fillId="0" borderId="0" xfId="279" applyFont="1" applyFill="1" applyBorder="1" applyAlignment="1">
      <alignment horizontal="left"/>
    </xf>
    <xf numFmtId="4" fontId="3" fillId="0" borderId="0" xfId="279" applyNumberFormat="1" applyFill="1" applyBorder="1" applyAlignment="1"/>
    <xf numFmtId="0" fontId="3" fillId="0" borderId="0" xfId="279" applyFill="1" applyBorder="1" applyAlignment="1">
      <alignment horizontal="left"/>
    </xf>
    <xf numFmtId="0" fontId="3" fillId="0" borderId="0" xfId="279" applyBorder="1" applyAlignment="1">
      <alignment wrapText="1"/>
    </xf>
    <xf numFmtId="4" fontId="3" fillId="0" borderId="0" xfId="279" applyNumberFormat="1" applyBorder="1"/>
    <xf numFmtId="0" fontId="71" fillId="0" borderId="0" xfId="281" applyFont="1" applyBorder="1" applyAlignment="1">
      <alignment horizontal="center" vertical="top" wrapText="1"/>
    </xf>
    <xf numFmtId="49" fontId="78" fillId="0" borderId="22" xfId="279" applyNumberFormat="1" applyFont="1" applyBorder="1" applyAlignment="1">
      <alignment horizontal="center"/>
    </xf>
    <xf numFmtId="179" fontId="78" fillId="0" borderId="22" xfId="279" applyNumberFormat="1" applyFont="1" applyBorder="1" applyAlignment="1">
      <alignment horizontal="center"/>
    </xf>
    <xf numFmtId="49" fontId="8" fillId="0" borderId="22" xfId="279" applyNumberFormat="1" applyFont="1" applyBorder="1" applyAlignment="1">
      <alignment horizontal="left"/>
    </xf>
    <xf numFmtId="179" fontId="8" fillId="0" borderId="22" xfId="279" applyNumberFormat="1" applyFont="1" applyBorder="1" applyAlignment="1">
      <alignment horizontal="right"/>
    </xf>
    <xf numFmtId="49" fontId="8" fillId="0" borderId="65" xfId="279" applyNumberFormat="1" applyFont="1" applyBorder="1" applyAlignment="1">
      <alignment horizontal="left"/>
    </xf>
    <xf numFmtId="179" fontId="8" fillId="0" borderId="65" xfId="279" applyNumberFormat="1" applyFont="1" applyBorder="1" applyAlignment="1">
      <alignment horizontal="right"/>
    </xf>
    <xf numFmtId="49" fontId="8" fillId="0" borderId="0" xfId="279" applyNumberFormat="1" applyFont="1" applyBorder="1" applyAlignment="1">
      <alignment horizontal="center"/>
    </xf>
    <xf numFmtId="179" fontId="8" fillId="0" borderId="0" xfId="279" applyNumberFormat="1" applyFont="1" applyBorder="1" applyAlignment="1">
      <alignment horizontal="right"/>
    </xf>
    <xf numFmtId="49" fontId="78" fillId="0" borderId="0" xfId="279" applyNumberFormat="1" applyFont="1" applyBorder="1" applyAlignment="1">
      <alignment horizontal="center"/>
    </xf>
    <xf numFmtId="179" fontId="78" fillId="0" borderId="0" xfId="279" applyNumberFormat="1" applyFont="1" applyBorder="1" applyAlignment="1">
      <alignment horizontal="center"/>
    </xf>
    <xf numFmtId="49" fontId="8" fillId="0" borderId="0" xfId="279" applyNumberFormat="1" applyFont="1" applyBorder="1" applyAlignment="1">
      <alignment horizontal="left"/>
    </xf>
    <xf numFmtId="2" fontId="110" fillId="0" borderId="0" xfId="279" applyNumberFormat="1" applyFont="1" applyBorder="1" applyAlignment="1">
      <alignment horizontal="left"/>
    </xf>
    <xf numFmtId="49" fontId="67" fillId="0" borderId="0" xfId="279" applyNumberFormat="1" applyFont="1" applyAlignment="1">
      <alignment horizontal="left"/>
    </xf>
    <xf numFmtId="172" fontId="78" fillId="0" borderId="0" xfId="351" applyNumberFormat="1" applyFont="1" applyFill="1" applyBorder="1" applyAlignment="1" applyProtection="1">
      <alignment horizontal="center" vertical="center"/>
    </xf>
    <xf numFmtId="0" fontId="112" fillId="0" borderId="0" xfId="0" applyFont="1"/>
    <xf numFmtId="0" fontId="8" fillId="0" borderId="13" xfId="338" applyFont="1" applyBorder="1" applyAlignment="1" applyProtection="1">
      <alignment horizontal="center" vertical="top"/>
    </xf>
    <xf numFmtId="0" fontId="8" fillId="0" borderId="13" xfId="338" applyFont="1" applyBorder="1" applyAlignment="1" applyProtection="1">
      <alignment horizontal="justify"/>
    </xf>
    <xf numFmtId="0" fontId="114" fillId="0" borderId="13" xfId="338" applyFont="1" applyBorder="1" applyAlignment="1" applyProtection="1">
      <alignment horizontal="justify"/>
    </xf>
    <xf numFmtId="4" fontId="8" fillId="0" borderId="13" xfId="338" applyNumberFormat="1" applyFont="1" applyBorder="1" applyAlignment="1" applyProtection="1">
      <alignment horizontal="center"/>
    </xf>
    <xf numFmtId="0" fontId="8" fillId="0" borderId="0" xfId="338" applyFont="1" applyBorder="1" applyAlignment="1" applyProtection="1">
      <alignment horizontal="center" vertical="center"/>
    </xf>
    <xf numFmtId="0" fontId="8" fillId="0" borderId="0" xfId="338" applyFont="1" applyBorder="1" applyAlignment="1" applyProtection="1">
      <alignment horizontal="justify"/>
    </xf>
    <xf numFmtId="0" fontId="114" fillId="0" borderId="0" xfId="338" applyFont="1" applyBorder="1" applyAlignment="1" applyProtection="1">
      <alignment horizontal="justify"/>
    </xf>
    <xf numFmtId="4" fontId="8" fillId="0" borderId="0" xfId="338" applyNumberFormat="1" applyFont="1" applyBorder="1" applyAlignment="1" applyProtection="1">
      <alignment horizontal="center"/>
    </xf>
    <xf numFmtId="49" fontId="78" fillId="24" borderId="53" xfId="0" applyNumberFormat="1" applyFont="1" applyFill="1" applyBorder="1" applyAlignment="1">
      <alignment horizontal="center" wrapText="1"/>
    </xf>
    <xf numFmtId="172" fontId="78" fillId="24" borderId="54" xfId="0" applyNumberFormat="1" applyFont="1" applyFill="1" applyBorder="1" applyAlignment="1">
      <alignment horizontal="center" vertical="top" wrapText="1"/>
    </xf>
    <xf numFmtId="49" fontId="116" fillId="25" borderId="88" xfId="0" applyNumberFormat="1" applyFont="1" applyFill="1" applyBorder="1" applyAlignment="1">
      <alignment horizontal="center" wrapText="1"/>
    </xf>
    <xf numFmtId="0" fontId="117" fillId="25" borderId="17" xfId="0" applyNumberFormat="1" applyFont="1" applyFill="1" applyBorder="1" applyAlignment="1">
      <alignment vertical="top" wrapText="1"/>
    </xf>
    <xf numFmtId="172" fontId="118" fillId="25" borderId="52" xfId="0" applyNumberFormat="1" applyFont="1" applyFill="1" applyBorder="1" applyAlignment="1">
      <alignment horizontal="center" vertical="top" wrapText="1"/>
    </xf>
    <xf numFmtId="0" fontId="119" fillId="25" borderId="59" xfId="0" applyFont="1" applyFill="1" applyBorder="1" applyAlignment="1"/>
    <xf numFmtId="49" fontId="116" fillId="25" borderId="89" xfId="0" applyNumberFormat="1" applyFont="1" applyFill="1" applyBorder="1" applyAlignment="1">
      <alignment horizontal="center" wrapText="1"/>
    </xf>
    <xf numFmtId="49" fontId="116" fillId="25" borderId="55" xfId="0" applyNumberFormat="1" applyFont="1" applyFill="1" applyBorder="1" applyAlignment="1">
      <alignment horizontal="center" wrapText="1"/>
    </xf>
    <xf numFmtId="0" fontId="117" fillId="25" borderId="62" xfId="0" applyNumberFormat="1" applyFont="1" applyFill="1" applyBorder="1" applyAlignment="1">
      <alignment vertical="top" wrapText="1"/>
    </xf>
    <xf numFmtId="172" fontId="118" fillId="25" borderId="63" xfId="0" applyNumberFormat="1" applyFont="1" applyFill="1" applyBorder="1" applyAlignment="1">
      <alignment horizontal="center" vertical="top" wrapText="1"/>
    </xf>
    <xf numFmtId="0" fontId="119" fillId="25" borderId="61" xfId="0" applyFont="1" applyFill="1" applyBorder="1" applyAlignment="1"/>
    <xf numFmtId="49" fontId="116" fillId="25" borderId="56" xfId="0" applyNumberFormat="1" applyFont="1" applyFill="1" applyBorder="1" applyAlignment="1">
      <alignment horizontal="center" wrapText="1"/>
    </xf>
    <xf numFmtId="0" fontId="117" fillId="25" borderId="20" xfId="0" applyNumberFormat="1" applyFont="1" applyFill="1" applyBorder="1" applyAlignment="1">
      <alignment vertical="top" wrapText="1"/>
    </xf>
    <xf numFmtId="0" fontId="119" fillId="25" borderId="60" xfId="0" applyFont="1" applyFill="1" applyBorder="1" applyAlignment="1"/>
    <xf numFmtId="49" fontId="116" fillId="25" borderId="58" xfId="0" applyNumberFormat="1" applyFont="1" applyFill="1" applyBorder="1" applyAlignment="1">
      <alignment horizontal="center" wrapText="1"/>
    </xf>
    <xf numFmtId="0" fontId="117" fillId="25" borderId="24" xfId="0" applyNumberFormat="1" applyFont="1" applyFill="1" applyBorder="1" applyAlignment="1">
      <alignment vertical="top" wrapText="1"/>
    </xf>
    <xf numFmtId="49" fontId="116" fillId="25" borderId="90" xfId="0" applyNumberFormat="1" applyFont="1" applyFill="1" applyBorder="1" applyAlignment="1">
      <alignment horizontal="center" wrapText="1"/>
    </xf>
    <xf numFmtId="0" fontId="78" fillId="0" borderId="0" xfId="351" applyFont="1" applyBorder="1" applyAlignment="1" applyProtection="1">
      <alignment horizontal="center" wrapText="1"/>
    </xf>
    <xf numFmtId="0" fontId="115" fillId="0" borderId="0" xfId="351" applyFont="1" applyBorder="1" applyAlignment="1" applyProtection="1">
      <alignment horizontal="center" wrapText="1"/>
    </xf>
    <xf numFmtId="0" fontId="78" fillId="0" borderId="0" xfId="351" applyFont="1" applyFill="1" applyBorder="1" applyAlignment="1" applyProtection="1">
      <alignment horizontal="center" vertical="center" wrapText="1"/>
    </xf>
    <xf numFmtId="0" fontId="115" fillId="0" borderId="0" xfId="351" applyFont="1" applyFill="1" applyBorder="1" applyAlignment="1" applyProtection="1">
      <alignment horizontal="center" vertical="center" wrapText="1"/>
    </xf>
    <xf numFmtId="0" fontId="112" fillId="0" borderId="0" xfId="0" applyFont="1" applyFill="1"/>
    <xf numFmtId="0" fontId="114" fillId="0" borderId="0" xfId="0" applyFont="1"/>
    <xf numFmtId="49" fontId="78" fillId="0" borderId="13" xfId="0" applyNumberFormat="1" applyFont="1" applyBorder="1" applyAlignment="1" applyProtection="1"/>
    <xf numFmtId="49" fontId="78" fillId="0" borderId="85" xfId="0" applyNumberFormat="1" applyFont="1" applyBorder="1" applyAlignment="1" applyProtection="1"/>
    <xf numFmtId="49" fontId="78" fillId="0" borderId="86" xfId="0" applyNumberFormat="1" applyFont="1" applyBorder="1" applyAlignment="1" applyProtection="1"/>
    <xf numFmtId="49" fontId="78" fillId="0" borderId="87" xfId="0" applyNumberFormat="1" applyFont="1" applyBorder="1" applyAlignment="1" applyProtection="1"/>
    <xf numFmtId="0" fontId="8" fillId="0" borderId="0" xfId="0" applyFont="1"/>
    <xf numFmtId="49" fontId="120" fillId="0" borderId="85" xfId="0" applyNumberFormat="1" applyFont="1" applyBorder="1" applyAlignment="1">
      <alignment wrapText="1"/>
    </xf>
    <xf numFmtId="0" fontId="120" fillId="0" borderId="86" xfId="0" applyNumberFormat="1" applyFont="1" applyBorder="1" applyAlignment="1">
      <alignment wrapText="1"/>
    </xf>
    <xf numFmtId="49" fontId="120" fillId="0" borderId="86" xfId="0" applyNumberFormat="1" applyFont="1" applyFill="1" applyBorder="1"/>
    <xf numFmtId="0" fontId="120" fillId="0" borderId="86" xfId="0" applyNumberFormat="1" applyFont="1" applyFill="1" applyBorder="1" applyAlignment="1">
      <alignment wrapText="1"/>
    </xf>
    <xf numFmtId="0" fontId="120" fillId="0" borderId="86" xfId="0" applyNumberFormat="1" applyFont="1" applyFill="1" applyBorder="1" applyAlignment="1">
      <alignment horizontal="left" wrapText="1"/>
    </xf>
    <xf numFmtId="4" fontId="120" fillId="0" borderId="86" xfId="0" applyNumberFormat="1" applyFont="1" applyFill="1" applyBorder="1" applyAlignment="1">
      <alignment horizontal="center" wrapText="1"/>
    </xf>
    <xf numFmtId="4" fontId="78" fillId="0" borderId="86" xfId="0" applyNumberFormat="1" applyFont="1" applyFill="1" applyBorder="1" applyAlignment="1">
      <alignment horizontal="center"/>
    </xf>
    <xf numFmtId="173" fontId="78" fillId="0" borderId="86" xfId="0" applyNumberFormat="1" applyFont="1" applyBorder="1" applyAlignment="1">
      <alignment horizontal="center" wrapText="1"/>
    </xf>
    <xf numFmtId="173" fontId="78" fillId="0" borderId="87" xfId="0" applyNumberFormat="1" applyFont="1" applyBorder="1" applyAlignment="1">
      <alignment horizontal="center"/>
    </xf>
    <xf numFmtId="0" fontId="8" fillId="0" borderId="0" xfId="0" applyFont="1" applyBorder="1"/>
    <xf numFmtId="49" fontId="78" fillId="24" borderId="32" xfId="0" applyNumberFormat="1" applyFont="1" applyFill="1" applyBorder="1" applyAlignment="1" applyProtection="1">
      <alignment horizontal="left"/>
    </xf>
    <xf numFmtId="49" fontId="78" fillId="24" borderId="13" xfId="0" applyNumberFormat="1" applyFont="1" applyFill="1" applyBorder="1" applyAlignment="1" applyProtection="1">
      <alignment horizontal="left"/>
    </xf>
    <xf numFmtId="0" fontId="78" fillId="24" borderId="13" xfId="0" applyFont="1" applyFill="1" applyBorder="1" applyAlignment="1" applyProtection="1">
      <alignment horizontal="left"/>
    </xf>
    <xf numFmtId="0" fontId="78" fillId="24" borderId="13" xfId="0" applyFont="1" applyFill="1" applyBorder="1" applyAlignment="1" applyProtection="1">
      <alignment horizontal="left" wrapText="1"/>
    </xf>
    <xf numFmtId="174" fontId="78" fillId="24" borderId="13" xfId="0" applyNumberFormat="1" applyFont="1" applyFill="1" applyBorder="1" applyAlignment="1" applyProtection="1">
      <alignment horizontal="center"/>
      <protection locked="0"/>
    </xf>
    <xf numFmtId="4" fontId="78" fillId="24" borderId="13" xfId="0" applyNumberFormat="1" applyFont="1" applyFill="1" applyBorder="1" applyAlignment="1" applyProtection="1">
      <alignment horizontal="center"/>
      <protection locked="0"/>
    </xf>
    <xf numFmtId="175" fontId="78" fillId="24" borderId="13" xfId="978" applyNumberFormat="1" applyFont="1" applyFill="1" applyBorder="1" applyAlignment="1" applyProtection="1">
      <alignment horizontal="center"/>
      <protection locked="0"/>
    </xf>
    <xf numFmtId="175" fontId="78" fillId="24" borderId="33" xfId="0" applyNumberFormat="1" applyFont="1" applyFill="1" applyBorder="1" applyAlignment="1">
      <alignment horizontal="center"/>
    </xf>
    <xf numFmtId="0" fontId="78" fillId="0" borderId="0" xfId="0" applyFont="1"/>
    <xf numFmtId="49" fontId="78" fillId="24" borderId="85" xfId="0" applyNumberFormat="1" applyFont="1" applyFill="1" applyBorder="1" applyAlignment="1" applyProtection="1">
      <alignment horizontal="left"/>
    </xf>
    <xf numFmtId="49" fontId="78" fillId="24" borderId="86" xfId="0" applyNumberFormat="1" applyFont="1" applyFill="1" applyBorder="1" applyAlignment="1" applyProtection="1">
      <alignment horizontal="left"/>
    </xf>
    <xf numFmtId="0" fontId="78" fillId="24" borderId="86" xfId="0" applyFont="1" applyFill="1" applyBorder="1" applyAlignment="1" applyProtection="1">
      <alignment horizontal="left"/>
    </xf>
    <xf numFmtId="0" fontId="78" fillId="24" borderId="86" xfId="0" applyFont="1" applyFill="1" applyBorder="1" applyAlignment="1" applyProtection="1">
      <alignment horizontal="left" wrapText="1"/>
    </xf>
    <xf numFmtId="174" fontId="78" fillId="24" borderId="86" xfId="0" applyNumberFormat="1" applyFont="1" applyFill="1" applyBorder="1" applyAlignment="1" applyProtection="1">
      <alignment horizontal="center"/>
      <protection locked="0"/>
    </xf>
    <xf numFmtId="4" fontId="78" fillId="24" borderId="86" xfId="0" applyNumberFormat="1" applyFont="1" applyFill="1" applyBorder="1" applyAlignment="1" applyProtection="1">
      <alignment horizontal="center"/>
      <protection locked="0"/>
    </xf>
    <xf numFmtId="175" fontId="78" fillId="24" borderId="86" xfId="978" applyNumberFormat="1" applyFont="1" applyFill="1" applyBorder="1" applyAlignment="1" applyProtection="1">
      <alignment horizontal="center"/>
      <protection locked="0"/>
    </xf>
    <xf numFmtId="175" fontId="78" fillId="24" borderId="87" xfId="0" applyNumberFormat="1" applyFont="1" applyFill="1" applyBorder="1" applyAlignment="1">
      <alignment horizontal="center"/>
    </xf>
    <xf numFmtId="49" fontId="78" fillId="0" borderId="85" xfId="0" applyNumberFormat="1" applyFont="1" applyFill="1" applyBorder="1" applyAlignment="1" applyProtection="1">
      <alignment horizontal="left"/>
    </xf>
    <xf numFmtId="49" fontId="78" fillId="0" borderId="86" xfId="0" applyNumberFormat="1" applyFont="1" applyFill="1" applyBorder="1" applyAlignment="1" applyProtection="1">
      <alignment horizontal="left"/>
    </xf>
    <xf numFmtId="0" fontId="8" fillId="0" borderId="65" xfId="0" applyFont="1" applyFill="1" applyBorder="1" applyAlignment="1" applyProtection="1">
      <alignment horizontal="left" wrapText="1"/>
    </xf>
    <xf numFmtId="174" fontId="8" fillId="0" borderId="65" xfId="0" applyNumberFormat="1" applyFont="1" applyFill="1" applyBorder="1" applyAlignment="1" applyProtection="1">
      <alignment horizontal="center"/>
      <protection locked="0"/>
    </xf>
    <xf numFmtId="4" fontId="8" fillId="0" borderId="65" xfId="0" applyNumberFormat="1" applyFont="1" applyFill="1" applyBorder="1" applyAlignment="1" applyProtection="1">
      <alignment horizontal="center"/>
      <protection locked="0"/>
    </xf>
    <xf numFmtId="175" fontId="8" fillId="0" borderId="65" xfId="978" applyNumberFormat="1" applyFont="1" applyFill="1" applyBorder="1" applyAlignment="1" applyProtection="1">
      <alignment horizontal="center"/>
      <protection locked="0"/>
    </xf>
    <xf numFmtId="175" fontId="8" fillId="0" borderId="65" xfId="0" applyNumberFormat="1" applyFont="1" applyFill="1" applyBorder="1" applyAlignment="1">
      <alignment horizontal="center"/>
    </xf>
    <xf numFmtId="0" fontId="78" fillId="24" borderId="65" xfId="0" applyFont="1" applyFill="1" applyBorder="1" applyAlignment="1" applyProtection="1">
      <alignment horizontal="left"/>
    </xf>
    <xf numFmtId="0" fontId="8" fillId="24" borderId="65" xfId="0" applyFont="1" applyFill="1" applyBorder="1" applyAlignment="1" applyProtection="1">
      <alignment horizontal="left" wrapText="1"/>
    </xf>
    <xf numFmtId="174" fontId="8" fillId="24" borderId="65" xfId="0" applyNumberFormat="1" applyFont="1" applyFill="1" applyBorder="1" applyAlignment="1" applyProtection="1">
      <alignment horizontal="center"/>
      <protection locked="0"/>
    </xf>
    <xf numFmtId="4" fontId="8" fillId="24" borderId="65" xfId="0" applyNumberFormat="1" applyFont="1" applyFill="1" applyBorder="1" applyAlignment="1" applyProtection="1">
      <alignment horizontal="center"/>
      <protection locked="0"/>
    </xf>
    <xf numFmtId="175" fontId="8" fillId="24" borderId="65" xfId="978" applyNumberFormat="1" applyFont="1" applyFill="1" applyBorder="1" applyAlignment="1" applyProtection="1">
      <alignment horizontal="center"/>
      <protection locked="0"/>
    </xf>
    <xf numFmtId="175" fontId="78" fillId="24" borderId="65" xfId="0" applyNumberFormat="1" applyFont="1" applyFill="1" applyBorder="1" applyAlignment="1">
      <alignment horizontal="center"/>
    </xf>
    <xf numFmtId="4" fontId="8" fillId="0" borderId="0" xfId="0" applyNumberFormat="1" applyFont="1"/>
    <xf numFmtId="49" fontId="78" fillId="0" borderId="30" xfId="0" applyNumberFormat="1" applyFont="1" applyFill="1" applyBorder="1" applyAlignment="1" applyProtection="1">
      <alignment horizontal="left"/>
    </xf>
    <xf numFmtId="49" fontId="78" fillId="0" borderId="92" xfId="0" applyNumberFormat="1" applyFont="1" applyFill="1" applyBorder="1" applyAlignment="1" applyProtection="1">
      <alignment horizontal="left"/>
    </xf>
    <xf numFmtId="0" fontId="8" fillId="0" borderId="22" xfId="0" applyFont="1" applyFill="1" applyBorder="1" applyAlignment="1" applyProtection="1">
      <alignment horizontal="left" wrapText="1"/>
    </xf>
    <xf numFmtId="174" fontId="8" fillId="0" borderId="22" xfId="0" applyNumberFormat="1" applyFont="1" applyFill="1" applyBorder="1" applyAlignment="1" applyProtection="1">
      <alignment horizontal="center"/>
      <protection locked="0"/>
    </xf>
    <xf numFmtId="4" fontId="8" fillId="0" borderId="22" xfId="0" applyNumberFormat="1" applyFont="1" applyFill="1" applyBorder="1" applyAlignment="1" applyProtection="1">
      <alignment horizontal="center"/>
      <protection locked="0"/>
    </xf>
    <xf numFmtId="175" fontId="8" fillId="0" borderId="22" xfId="978" applyNumberFormat="1" applyFont="1" applyFill="1" applyBorder="1" applyAlignment="1" applyProtection="1">
      <alignment horizontal="center"/>
      <protection locked="0"/>
    </xf>
    <xf numFmtId="175" fontId="8" fillId="0" borderId="22" xfId="0" applyNumberFormat="1" applyFont="1" applyFill="1" applyBorder="1" applyAlignment="1">
      <alignment horizontal="center"/>
    </xf>
    <xf numFmtId="49" fontId="78" fillId="24" borderId="92" xfId="0" applyNumberFormat="1" applyFont="1" applyFill="1" applyBorder="1" applyAlignment="1" applyProtection="1">
      <alignment horizontal="left"/>
    </xf>
    <xf numFmtId="0" fontId="78" fillId="24" borderId="92" xfId="0" applyFont="1" applyFill="1" applyBorder="1" applyAlignment="1" applyProtection="1">
      <alignment horizontal="left"/>
    </xf>
    <xf numFmtId="0" fontId="8" fillId="24" borderId="92" xfId="0" applyFont="1" applyFill="1" applyBorder="1" applyAlignment="1" applyProtection="1">
      <alignment horizontal="left" wrapText="1"/>
    </xf>
    <xf numFmtId="174" fontId="8" fillId="24" borderId="92" xfId="0" applyNumberFormat="1" applyFont="1" applyFill="1" applyBorder="1" applyAlignment="1" applyProtection="1">
      <alignment horizontal="center"/>
      <protection locked="0"/>
    </xf>
    <xf numFmtId="4" fontId="8" fillId="24" borderId="92" xfId="0" applyNumberFormat="1" applyFont="1" applyFill="1" applyBorder="1" applyAlignment="1" applyProtection="1">
      <alignment horizontal="center"/>
      <protection locked="0"/>
    </xf>
    <xf numFmtId="175" fontId="8" fillId="24" borderId="92" xfId="978" applyNumberFormat="1" applyFont="1" applyFill="1" applyBorder="1" applyAlignment="1" applyProtection="1">
      <alignment horizontal="center"/>
      <protection locked="0"/>
    </xf>
    <xf numFmtId="175" fontId="121" fillId="24" borderId="92" xfId="0" applyNumberFormat="1" applyFont="1" applyFill="1" applyBorder="1" applyAlignment="1">
      <alignment horizontal="center"/>
    </xf>
    <xf numFmtId="49" fontId="78" fillId="0" borderId="0" xfId="0" applyNumberFormat="1" applyFont="1" applyFill="1" applyBorder="1" applyAlignment="1" applyProtection="1">
      <alignment horizontal="left"/>
    </xf>
    <xf numFmtId="0" fontId="122" fillId="0" borderId="0" xfId="0" applyFont="1" applyFill="1" applyBorder="1" applyAlignment="1" applyProtection="1">
      <alignment horizontal="left" wrapText="1"/>
    </xf>
    <xf numFmtId="174" fontId="122" fillId="0" borderId="0" xfId="0" applyNumberFormat="1" applyFont="1" applyFill="1" applyBorder="1" applyAlignment="1" applyProtection="1">
      <alignment horizontal="center"/>
      <protection locked="0"/>
    </xf>
    <xf numFmtId="4" fontId="122" fillId="0" borderId="0" xfId="0" applyNumberFormat="1" applyFont="1" applyFill="1" applyBorder="1" applyAlignment="1" applyProtection="1">
      <alignment horizontal="center"/>
      <protection locked="0"/>
    </xf>
    <xf numFmtId="175" fontId="122" fillId="0" borderId="0" xfId="978" applyNumberFormat="1" applyFont="1" applyFill="1" applyBorder="1" applyAlignment="1" applyProtection="1">
      <alignment horizontal="center"/>
      <protection locked="0"/>
    </xf>
    <xf numFmtId="175" fontId="122" fillId="0" borderId="0" xfId="0" applyNumberFormat="1" applyFont="1" applyFill="1" applyBorder="1" applyAlignment="1">
      <alignment horizontal="center"/>
    </xf>
    <xf numFmtId="49" fontId="78" fillId="0" borderId="0" xfId="0" applyNumberFormat="1" applyFont="1" applyAlignment="1" applyProtection="1">
      <alignment horizontal="left"/>
    </xf>
    <xf numFmtId="0" fontId="8" fillId="0" borderId="0" xfId="0" applyFont="1" applyAlignment="1" applyProtection="1">
      <alignment horizontal="left" wrapText="1"/>
    </xf>
    <xf numFmtId="174" fontId="8" fillId="0" borderId="0" xfId="0" applyNumberFormat="1" applyFont="1" applyAlignment="1" applyProtection="1">
      <alignment horizontal="center"/>
      <protection locked="0"/>
    </xf>
    <xf numFmtId="4" fontId="8" fillId="0" borderId="0" xfId="0" applyNumberFormat="1" applyFont="1" applyAlignment="1" applyProtection="1">
      <alignment horizontal="center"/>
      <protection locked="0"/>
    </xf>
    <xf numFmtId="173" fontId="8" fillId="0" borderId="0" xfId="0" applyNumberFormat="1" applyFont="1" applyBorder="1" applyAlignment="1" applyProtection="1">
      <alignment horizontal="center"/>
      <protection locked="0"/>
    </xf>
    <xf numFmtId="173" fontId="8" fillId="0" borderId="0" xfId="0" applyNumberFormat="1" applyFont="1" applyBorder="1" applyAlignment="1">
      <alignment horizontal="center"/>
    </xf>
    <xf numFmtId="0" fontId="54" fillId="0" borderId="0" xfId="279" applyFont="1" applyAlignment="1" applyProtection="1">
      <alignment horizontal="left" wrapText="1"/>
    </xf>
    <xf numFmtId="4" fontId="111" fillId="0" borderId="0" xfId="998" applyNumberFormat="1" applyFill="1"/>
    <xf numFmtId="0" fontId="111" fillId="0" borderId="65" xfId="998" applyFill="1" applyBorder="1" applyAlignment="1">
      <alignment horizontal="left" vertical="top"/>
    </xf>
    <xf numFmtId="0" fontId="3" fillId="0" borderId="65" xfId="998" applyFont="1" applyFill="1" applyBorder="1" applyAlignment="1">
      <alignment horizontal="left" vertical="top"/>
    </xf>
    <xf numFmtId="0" fontId="67" fillId="0" borderId="65" xfId="998" applyFont="1" applyFill="1" applyBorder="1" applyAlignment="1">
      <alignment horizontal="left" vertical="top" wrapText="1"/>
    </xf>
    <xf numFmtId="0" fontId="111" fillId="0" borderId="65" xfId="998" applyFill="1" applyBorder="1"/>
    <xf numFmtId="4" fontId="111" fillId="0" borderId="65" xfId="998" applyNumberFormat="1" applyFill="1" applyBorder="1"/>
    <xf numFmtId="0" fontId="111" fillId="0" borderId="65" xfId="998" applyFill="1" applyBorder="1" applyAlignment="1">
      <alignment horizontal="left" vertical="top" wrapText="1"/>
    </xf>
    <xf numFmtId="0" fontId="3" fillId="0" borderId="65" xfId="998" applyFont="1" applyFill="1" applyBorder="1" applyAlignment="1">
      <alignment horizontal="left" vertical="top" wrapText="1"/>
    </xf>
    <xf numFmtId="0" fontId="3" fillId="0" borderId="65" xfId="998" applyFont="1" applyFill="1" applyBorder="1"/>
    <xf numFmtId="0" fontId="3" fillId="0" borderId="65" xfId="279" applyFont="1" applyFill="1" applyBorder="1" applyAlignment="1">
      <alignment horizontal="left" vertical="top" wrapText="1"/>
    </xf>
    <xf numFmtId="0" fontId="0" fillId="0" borderId="0" xfId="0" applyBorder="1"/>
    <xf numFmtId="0" fontId="8" fillId="0" borderId="102" xfId="998" applyFont="1" applyFill="1" applyBorder="1" applyAlignment="1">
      <alignment horizontal="left" vertical="top"/>
    </xf>
    <xf numFmtId="0" fontId="8" fillId="0" borderId="94" xfId="998" applyFont="1" applyFill="1" applyBorder="1" applyAlignment="1">
      <alignment horizontal="left" vertical="top" wrapText="1" shrinkToFit="1"/>
    </xf>
    <xf numFmtId="49" fontId="8" fillId="0" borderId="94" xfId="998" applyNumberFormat="1" applyFont="1" applyFill="1" applyBorder="1" applyAlignment="1">
      <alignment horizontal="left"/>
    </xf>
    <xf numFmtId="177" fontId="8" fillId="0" borderId="94" xfId="998" applyNumberFormat="1" applyFont="1" applyFill="1" applyBorder="1" applyAlignment="1">
      <alignment horizontal="left"/>
    </xf>
    <xf numFmtId="176" fontId="8" fillId="0" borderId="94" xfId="998" applyNumberFormat="1" applyFont="1" applyFill="1" applyBorder="1" applyAlignment="1">
      <alignment horizontal="left"/>
    </xf>
    <xf numFmtId="176" fontId="8" fillId="0" borderId="101" xfId="998" applyNumberFormat="1" applyFont="1" applyFill="1" applyBorder="1" applyAlignment="1">
      <alignment horizontal="left"/>
    </xf>
    <xf numFmtId="0" fontId="78" fillId="0" borderId="65" xfId="998" applyFont="1" applyFill="1" applyBorder="1" applyAlignment="1">
      <alignment horizontal="left" vertical="top" wrapText="1"/>
    </xf>
    <xf numFmtId="0" fontId="72" fillId="40" borderId="97" xfId="998" applyFont="1" applyFill="1" applyBorder="1" applyAlignment="1">
      <alignment horizontal="left" vertical="top"/>
    </xf>
    <xf numFmtId="0" fontId="72" fillId="40" borderId="97" xfId="279" applyFont="1" applyFill="1" applyBorder="1" applyAlignment="1">
      <alignment horizontal="left" vertical="top" wrapText="1"/>
    </xf>
    <xf numFmtId="0" fontId="72" fillId="40" borderId="97" xfId="998" applyFont="1" applyFill="1" applyBorder="1"/>
    <xf numFmtId="4" fontId="72" fillId="40" borderId="97" xfId="998" applyNumberFormat="1" applyFont="1" applyFill="1" applyBorder="1"/>
    <xf numFmtId="0" fontId="123" fillId="0" borderId="0" xfId="0" applyFont="1"/>
    <xf numFmtId="0" fontId="124" fillId="0" borderId="13" xfId="338" applyFont="1" applyFill="1" applyBorder="1" applyAlignment="1" applyProtection="1">
      <alignment horizontal="center" vertical="top"/>
    </xf>
    <xf numFmtId="0" fontId="124" fillId="0" borderId="13" xfId="338" applyFont="1" applyFill="1" applyBorder="1" applyAlignment="1" applyProtection="1">
      <alignment horizontal="justify"/>
    </xf>
    <xf numFmtId="4" fontId="124" fillId="0" borderId="13" xfId="338" applyNumberFormat="1" applyFont="1" applyFill="1" applyBorder="1" applyAlignment="1" applyProtection="1">
      <alignment horizontal="center"/>
    </xf>
    <xf numFmtId="176" fontId="126" fillId="0" borderId="101" xfId="0" applyNumberFormat="1" applyFont="1" applyBorder="1"/>
    <xf numFmtId="176" fontId="126" fillId="0" borderId="95" xfId="0" applyNumberFormat="1" applyFont="1" applyBorder="1"/>
    <xf numFmtId="176" fontId="123" fillId="0" borderId="0" xfId="0" applyNumberFormat="1" applyFont="1"/>
    <xf numFmtId="0" fontId="126" fillId="0" borderId="0" xfId="0" applyFont="1" applyFill="1" applyBorder="1"/>
    <xf numFmtId="0" fontId="123" fillId="30" borderId="97" xfId="0" applyFont="1" applyFill="1" applyBorder="1"/>
    <xf numFmtId="176" fontId="126" fillId="30" borderId="97" xfId="0" applyNumberFormat="1" applyFont="1" applyFill="1" applyBorder="1"/>
    <xf numFmtId="176" fontId="126" fillId="0" borderId="0" xfId="0" applyNumberFormat="1" applyFont="1"/>
    <xf numFmtId="0" fontId="123" fillId="30" borderId="98" xfId="0" applyFont="1" applyFill="1" applyBorder="1"/>
    <xf numFmtId="176" fontId="126" fillId="30" borderId="98" xfId="0" applyNumberFormat="1" applyFont="1" applyFill="1" applyBorder="1"/>
    <xf numFmtId="176" fontId="127" fillId="30" borderId="98" xfId="0" applyNumberFormat="1" applyFont="1" applyFill="1" applyBorder="1"/>
    <xf numFmtId="3" fontId="55" fillId="0" borderId="0" xfId="279" applyNumberFormat="1" applyFont="1"/>
    <xf numFmtId="49" fontId="90" fillId="40" borderId="98" xfId="281" applyNumberFormat="1" applyFont="1" applyFill="1" applyBorder="1" applyAlignment="1">
      <alignment vertical="top"/>
    </xf>
    <xf numFmtId="0" fontId="90" fillId="40" borderId="98" xfId="281" applyNumberFormat="1" applyFont="1" applyFill="1" applyBorder="1" applyAlignment="1">
      <alignment horizontal="left" vertical="top" wrapText="1"/>
    </xf>
    <xf numFmtId="0" fontId="90" fillId="40" borderId="98" xfId="281" applyFont="1" applyFill="1" applyBorder="1" applyAlignment="1">
      <alignment vertical="top"/>
    </xf>
    <xf numFmtId="0" fontId="90" fillId="40" borderId="98" xfId="281" applyFont="1" applyFill="1" applyBorder="1" applyAlignment="1">
      <alignment horizontal="right" vertical="top"/>
    </xf>
    <xf numFmtId="4" fontId="90" fillId="40" borderId="98" xfId="281" applyNumberFormat="1" applyFont="1" applyFill="1" applyBorder="1" applyAlignment="1">
      <alignment horizontal="center" vertical="top"/>
    </xf>
    <xf numFmtId="49" fontId="90" fillId="24" borderId="98" xfId="281" applyNumberFormat="1" applyFont="1" applyFill="1" applyBorder="1" applyAlignment="1">
      <alignment vertical="top"/>
    </xf>
    <xf numFmtId="0" fontId="90" fillId="24" borderId="98" xfId="281" applyNumberFormat="1" applyFont="1" applyFill="1" applyBorder="1" applyAlignment="1">
      <alignment horizontal="left" vertical="top" wrapText="1"/>
    </xf>
    <xf numFmtId="0" fontId="90" fillId="24" borderId="98" xfId="281" applyFont="1" applyFill="1" applyBorder="1" applyAlignment="1">
      <alignment vertical="top"/>
    </xf>
    <xf numFmtId="0" fontId="90" fillId="24" borderId="98" xfId="281" applyFont="1" applyFill="1" applyBorder="1" applyAlignment="1">
      <alignment horizontal="right" vertical="top"/>
    </xf>
    <xf numFmtId="4" fontId="90" fillId="24" borderId="98" xfId="281" applyNumberFormat="1" applyFont="1" applyFill="1" applyBorder="1" applyAlignment="1">
      <alignment horizontal="center" vertical="top"/>
    </xf>
    <xf numFmtId="9" fontId="91" fillId="24" borderId="98" xfId="997" applyFont="1" applyFill="1" applyBorder="1" applyAlignment="1">
      <alignment horizontal="right" vertical="top"/>
    </xf>
    <xf numFmtId="49" fontId="90" fillId="24" borderId="0" xfId="281" applyNumberFormat="1" applyFont="1" applyFill="1" applyAlignment="1">
      <alignment vertical="top"/>
    </xf>
    <xf numFmtId="0" fontId="90" fillId="24" borderId="0" xfId="281" applyNumberFormat="1" applyFont="1" applyFill="1" applyAlignment="1">
      <alignment horizontal="left" vertical="top" wrapText="1"/>
    </xf>
    <xf numFmtId="0" fontId="90" fillId="24" borderId="0" xfId="281" applyFont="1" applyFill="1" applyBorder="1" applyAlignment="1">
      <alignment vertical="top"/>
    </xf>
    <xf numFmtId="0" fontId="90" fillId="24" borderId="0" xfId="281" applyFont="1" applyFill="1" applyBorder="1" applyAlignment="1">
      <alignment horizontal="right" vertical="top"/>
    </xf>
    <xf numFmtId="4" fontId="90" fillId="24" borderId="0" xfId="281" applyNumberFormat="1" applyFont="1" applyFill="1" applyBorder="1" applyAlignment="1">
      <alignment horizontal="center" vertical="top"/>
    </xf>
    <xf numFmtId="0" fontId="71" fillId="0" borderId="65" xfId="281" applyFont="1" applyFill="1" applyBorder="1" applyAlignment="1">
      <alignment horizontal="left" vertical="top"/>
    </xf>
    <xf numFmtId="49" fontId="2" fillId="0" borderId="65" xfId="281" applyNumberFormat="1" applyFont="1" applyBorder="1" applyAlignment="1">
      <alignment horizontal="left" vertical="top" wrapText="1"/>
    </xf>
    <xf numFmtId="1" fontId="79" fillId="0" borderId="65" xfId="281" applyNumberFormat="1" applyFont="1" applyFill="1" applyBorder="1" applyAlignment="1">
      <alignment horizontal="center" vertical="top"/>
    </xf>
    <xf numFmtId="178" fontId="79" fillId="0" borderId="65" xfId="281" applyNumberFormat="1" applyFont="1" applyFill="1" applyBorder="1" applyAlignment="1">
      <alignment horizontal="center" vertical="top"/>
    </xf>
    <xf numFmtId="4" fontId="73" fillId="0" borderId="65" xfId="281" applyNumberFormat="1" applyFont="1" applyBorder="1" applyAlignment="1">
      <alignment horizontal="center" vertical="top"/>
    </xf>
    <xf numFmtId="49" fontId="80" fillId="0" borderId="65" xfId="281" quotePrefix="1" applyNumberFormat="1" applyFont="1" applyFill="1" applyBorder="1" applyAlignment="1">
      <alignment vertical="top" wrapText="1"/>
    </xf>
    <xf numFmtId="0" fontId="73" fillId="0" borderId="65" xfId="281" applyFont="1" applyFill="1" applyBorder="1" applyAlignment="1">
      <alignment vertical="top"/>
    </xf>
    <xf numFmtId="49" fontId="80" fillId="0" borderId="65" xfId="281" applyNumberFormat="1" applyFont="1" applyFill="1" applyBorder="1" applyAlignment="1">
      <alignment vertical="top" wrapText="1"/>
    </xf>
    <xf numFmtId="0" fontId="73" fillId="0" borderId="65" xfId="281" applyFont="1" applyFill="1" applyBorder="1" applyAlignment="1">
      <alignment horizontal="left" vertical="top"/>
    </xf>
    <xf numFmtId="0" fontId="2" fillId="0" borderId="65" xfId="281" applyFont="1" applyBorder="1" applyAlignment="1">
      <alignment vertical="top"/>
    </xf>
    <xf numFmtId="3" fontId="2" fillId="0" borderId="65" xfId="281" applyNumberFormat="1" applyFont="1" applyBorder="1" applyAlignment="1">
      <alignment horizontal="center" vertical="top"/>
    </xf>
    <xf numFmtId="3" fontId="79" fillId="0" borderId="65" xfId="281" applyNumberFormat="1" applyFont="1" applyFill="1" applyBorder="1" applyAlignment="1">
      <alignment horizontal="center" vertical="top"/>
    </xf>
    <xf numFmtId="0" fontId="7" fillId="0" borderId="65" xfId="281" applyFill="1" applyBorder="1" applyAlignment="1">
      <alignment horizontal="left" vertical="top" wrapText="1"/>
    </xf>
    <xf numFmtId="2" fontId="80" fillId="0" borderId="65" xfId="281" applyNumberFormat="1" applyFont="1" applyFill="1" applyBorder="1" applyAlignment="1">
      <alignment vertical="top" wrapText="1"/>
    </xf>
    <xf numFmtId="4" fontId="76" fillId="0" borderId="65" xfId="281" applyNumberFormat="1" applyFont="1" applyFill="1" applyBorder="1" applyAlignment="1">
      <alignment vertical="top"/>
    </xf>
    <xf numFmtId="49" fontId="2" fillId="0" borderId="65" xfId="281" applyNumberFormat="1" applyFont="1" applyFill="1" applyBorder="1" applyAlignment="1">
      <alignment horizontal="left" vertical="top" wrapText="1"/>
    </xf>
    <xf numFmtId="4" fontId="73" fillId="0" borderId="65" xfId="281" applyNumberFormat="1" applyFont="1" applyFill="1" applyBorder="1" applyAlignment="1">
      <alignment horizontal="center" vertical="top"/>
    </xf>
    <xf numFmtId="0" fontId="2" fillId="0" borderId="65" xfId="281" applyFont="1" applyFill="1" applyBorder="1" applyAlignment="1">
      <alignment horizontal="center" vertical="top"/>
    </xf>
    <xf numFmtId="0" fontId="2" fillId="0" borderId="65" xfId="281" applyFont="1" applyFill="1" applyBorder="1" applyAlignment="1">
      <alignment vertical="top"/>
    </xf>
    <xf numFmtId="3" fontId="2" fillId="0" borderId="65" xfId="281" applyNumberFormat="1" applyFont="1" applyFill="1" applyBorder="1" applyAlignment="1">
      <alignment horizontal="center" vertical="top"/>
    </xf>
    <xf numFmtId="0" fontId="77" fillId="0" borderId="65" xfId="281" applyNumberFormat="1" applyFont="1" applyFill="1" applyBorder="1" applyAlignment="1">
      <alignment vertical="top"/>
    </xf>
    <xf numFmtId="0" fontId="70" fillId="0" borderId="65" xfId="281" applyFont="1" applyFill="1" applyBorder="1" applyAlignment="1">
      <alignment wrapText="1"/>
    </xf>
    <xf numFmtId="4" fontId="73" fillId="0" borderId="85" xfId="281" applyNumberFormat="1" applyFont="1" applyFill="1" applyBorder="1" applyAlignment="1">
      <alignment horizontal="center" vertical="top"/>
    </xf>
    <xf numFmtId="49" fontId="71" fillId="0" borderId="65" xfId="281" applyNumberFormat="1" applyFont="1" applyBorder="1" applyAlignment="1">
      <alignment horizontal="right" vertical="top"/>
    </xf>
    <xf numFmtId="0" fontId="7" fillId="0" borderId="65" xfId="281" applyNumberFormat="1" applyFill="1" applyBorder="1" applyAlignment="1">
      <alignment horizontal="left" vertical="top" wrapText="1"/>
    </xf>
    <xf numFmtId="49" fontId="71" fillId="0" borderId="65" xfId="281" applyNumberFormat="1" applyFont="1" applyFill="1" applyBorder="1" applyAlignment="1">
      <alignment horizontal="right" vertical="top"/>
    </xf>
    <xf numFmtId="49" fontId="4" fillId="0" borderId="65" xfId="281" applyNumberFormat="1" applyFont="1" applyFill="1" applyBorder="1" applyAlignment="1">
      <alignment vertical="top" wrapText="1"/>
    </xf>
    <xf numFmtId="0" fontId="80" fillId="0" borderId="65" xfId="281" applyNumberFormat="1" applyFont="1" applyFill="1" applyBorder="1" applyAlignment="1">
      <alignment vertical="top" wrapText="1"/>
    </xf>
    <xf numFmtId="0" fontId="82" fillId="0" borderId="65" xfId="281" applyNumberFormat="1" applyFont="1" applyFill="1" applyBorder="1" applyAlignment="1">
      <alignment vertical="top" wrapText="1"/>
    </xf>
    <xf numFmtId="0" fontId="4" fillId="0" borderId="65" xfId="281" applyNumberFormat="1" applyFont="1" applyFill="1" applyBorder="1" applyAlignment="1">
      <alignment vertical="top" wrapText="1"/>
    </xf>
    <xf numFmtId="49" fontId="4" fillId="0" borderId="65" xfId="281" applyNumberFormat="1" applyFont="1" applyFill="1" applyBorder="1" applyAlignment="1">
      <alignment horizontal="left" vertical="top" wrapText="1"/>
    </xf>
    <xf numFmtId="3" fontId="79" fillId="0" borderId="22" xfId="281" applyNumberFormat="1" applyFont="1" applyFill="1" applyBorder="1" applyAlignment="1">
      <alignment horizontal="center" vertical="top"/>
    </xf>
    <xf numFmtId="4" fontId="76" fillId="0" borderId="22" xfId="281" applyNumberFormat="1" applyFont="1" applyFill="1" applyBorder="1" applyAlignment="1">
      <alignment vertical="top"/>
    </xf>
    <xf numFmtId="4" fontId="73" fillId="0" borderId="22" xfId="281" applyNumberFormat="1" applyFont="1" applyBorder="1" applyAlignment="1">
      <alignment horizontal="center" vertical="top"/>
    </xf>
    <xf numFmtId="3" fontId="79" fillId="0" borderId="29" xfId="281" applyNumberFormat="1" applyFont="1" applyFill="1" applyBorder="1" applyAlignment="1">
      <alignment horizontal="center" vertical="top"/>
    </xf>
    <xf numFmtId="4" fontId="76" fillId="0" borderId="29" xfId="281" applyNumberFormat="1" applyFont="1" applyFill="1" applyBorder="1" applyAlignment="1">
      <alignment vertical="top"/>
    </xf>
    <xf numFmtId="4" fontId="73" fillId="0" borderId="29" xfId="281" applyNumberFormat="1" applyFont="1" applyBorder="1" applyAlignment="1">
      <alignment horizontal="center" vertical="top"/>
    </xf>
    <xf numFmtId="0" fontId="71" fillId="0" borderId="85" xfId="281" applyFont="1" applyFill="1" applyBorder="1" applyAlignment="1">
      <alignment horizontal="left" vertical="top"/>
    </xf>
    <xf numFmtId="0" fontId="71" fillId="0" borderId="65" xfId="281" applyFont="1" applyBorder="1" applyAlignment="1">
      <alignment horizontal="right" vertical="top"/>
    </xf>
    <xf numFmtId="49" fontId="80" fillId="0" borderId="65" xfId="281" applyNumberFormat="1" applyFont="1" applyFill="1" applyBorder="1" applyAlignment="1">
      <alignment horizontal="left" vertical="top" wrapText="1"/>
    </xf>
    <xf numFmtId="49" fontId="7" fillId="0" borderId="65" xfId="281" applyNumberFormat="1" applyFill="1" applyBorder="1" applyAlignment="1">
      <alignment vertical="top" wrapText="1"/>
    </xf>
    <xf numFmtId="0" fontId="71" fillId="0" borderId="65" xfId="281" applyFont="1" applyFill="1" applyBorder="1" applyAlignment="1">
      <alignment vertical="top"/>
    </xf>
    <xf numFmtId="1" fontId="79" fillId="0" borderId="65" xfId="281" applyNumberFormat="1" applyFont="1" applyBorder="1" applyAlignment="1">
      <alignment horizontal="center" vertical="top"/>
    </xf>
    <xf numFmtId="3" fontId="79" fillId="0" borderId="65" xfId="281" applyNumberFormat="1" applyFont="1" applyBorder="1" applyAlignment="1">
      <alignment horizontal="center" vertical="top"/>
    </xf>
    <xf numFmtId="0" fontId="77" fillId="32" borderId="65" xfId="281" applyFont="1" applyFill="1" applyBorder="1" applyAlignment="1">
      <alignment vertical="top"/>
    </xf>
    <xf numFmtId="49" fontId="77" fillId="32" borderId="65" xfId="281" applyNumberFormat="1" applyFont="1" applyFill="1" applyBorder="1" applyAlignment="1">
      <alignment horizontal="left" vertical="top" wrapText="1"/>
    </xf>
    <xf numFmtId="0" fontId="77" fillId="32" borderId="65" xfId="281" applyFont="1" applyFill="1" applyBorder="1" applyAlignment="1">
      <alignment horizontal="center" vertical="top"/>
    </xf>
    <xf numFmtId="0" fontId="77" fillId="32" borderId="65" xfId="281" applyNumberFormat="1" applyFont="1" applyFill="1" applyBorder="1" applyAlignment="1">
      <alignment horizontal="center" vertical="top"/>
    </xf>
    <xf numFmtId="0" fontId="2" fillId="0" borderId="65" xfId="281" applyNumberFormat="1" applyFont="1" applyBorder="1" applyAlignment="1">
      <alignment vertical="top"/>
    </xf>
    <xf numFmtId="0" fontId="2" fillId="0" borderId="65" xfId="281" applyNumberFormat="1" applyFont="1" applyBorder="1" applyAlignment="1">
      <alignment horizontal="center" vertical="top"/>
    </xf>
    <xf numFmtId="9" fontId="91" fillId="40" borderId="98" xfId="997" applyFont="1" applyFill="1" applyBorder="1" applyAlignment="1">
      <alignment horizontal="right" vertical="top"/>
    </xf>
    <xf numFmtId="49" fontId="78" fillId="40" borderId="22" xfId="279" applyNumberFormat="1" applyFont="1" applyFill="1" applyBorder="1" applyAlignment="1">
      <alignment horizontal="left"/>
    </xf>
    <xf numFmtId="179" fontId="78" fillId="40" borderId="22" xfId="279" applyNumberFormat="1" applyFont="1" applyFill="1" applyBorder="1" applyAlignment="1">
      <alignment horizontal="right"/>
    </xf>
    <xf numFmtId="179" fontId="8" fillId="40" borderId="98" xfId="279" applyNumberFormat="1" applyFont="1" applyFill="1" applyBorder="1" applyAlignment="1">
      <alignment horizontal="right"/>
    </xf>
    <xf numFmtId="49" fontId="92" fillId="0" borderId="0" xfId="281" applyNumberFormat="1" applyFont="1" applyFill="1" applyBorder="1" applyAlignment="1">
      <alignment vertical="top"/>
    </xf>
    <xf numFmtId="49" fontId="92" fillId="0" borderId="0" xfId="281" applyNumberFormat="1" applyFont="1" applyFill="1" applyBorder="1" applyAlignment="1">
      <alignment vertical="top" wrapText="1"/>
    </xf>
    <xf numFmtId="0" fontId="92" fillId="0" borderId="0" xfId="281" applyFont="1" applyFill="1" applyBorder="1" applyAlignment="1">
      <alignment vertical="top"/>
    </xf>
    <xf numFmtId="4" fontId="92" fillId="0" borderId="0" xfId="281" applyNumberFormat="1" applyFont="1" applyFill="1" applyBorder="1" applyAlignment="1">
      <alignment vertical="top"/>
    </xf>
    <xf numFmtId="1" fontId="110" fillId="0" borderId="0" xfId="279" applyNumberFormat="1" applyFont="1" applyBorder="1" applyAlignment="1">
      <alignment horizontal="left"/>
    </xf>
    <xf numFmtId="49" fontId="90" fillId="0" borderId="0" xfId="281" applyNumberFormat="1" applyFont="1" applyFill="1" applyBorder="1" applyAlignment="1">
      <alignment vertical="top"/>
    </xf>
    <xf numFmtId="0" fontId="3" fillId="24" borderId="0" xfId="279" applyFill="1" applyBorder="1" applyAlignment="1"/>
    <xf numFmtId="0" fontId="3" fillId="0" borderId="10" xfId="279" applyFont="1" applyFill="1" applyBorder="1" applyAlignment="1">
      <alignment horizontal="left"/>
    </xf>
    <xf numFmtId="4" fontId="3" fillId="24" borderId="0" xfId="279" applyNumberFormat="1" applyFill="1" applyBorder="1" applyAlignment="1"/>
    <xf numFmtId="0" fontId="67" fillId="24" borderId="0" xfId="279" applyFont="1" applyFill="1" applyBorder="1" applyAlignment="1">
      <alignment horizontal="left"/>
    </xf>
    <xf numFmtId="0" fontId="3" fillId="0" borderId="13" xfId="279" applyBorder="1"/>
    <xf numFmtId="4" fontId="3" fillId="0" borderId="33" xfId="279" applyNumberFormat="1" applyBorder="1"/>
    <xf numFmtId="0" fontId="3" fillId="0" borderId="46" xfId="279" applyFont="1" applyFill="1" applyBorder="1" applyAlignment="1">
      <alignment horizontal="left"/>
    </xf>
    <xf numFmtId="0" fontId="67" fillId="0" borderId="0" xfId="279" applyFont="1" applyFill="1" applyBorder="1" applyAlignment="1">
      <alignment horizontal="left"/>
    </xf>
    <xf numFmtId="0" fontId="3" fillId="0" borderId="65" xfId="279" applyFill="1" applyBorder="1" applyAlignment="1">
      <alignment horizontal="left"/>
    </xf>
    <xf numFmtId="0" fontId="3" fillId="0" borderId="65" xfId="279" applyFont="1" applyFill="1" applyBorder="1" applyAlignment="1">
      <alignment horizontal="left"/>
    </xf>
    <xf numFmtId="0" fontId="3" fillId="0" borderId="65" xfId="279" applyFill="1" applyBorder="1" applyAlignment="1"/>
    <xf numFmtId="0" fontId="3" fillId="0" borderId="102" xfId="279" applyFill="1" applyBorder="1" applyAlignment="1">
      <alignment horizontal="left"/>
    </xf>
    <xf numFmtId="0" fontId="3" fillId="0" borderId="94" xfId="279" applyBorder="1" applyAlignment="1"/>
    <xf numFmtId="0" fontId="3" fillId="0" borderId="94" xfId="279" applyFill="1" applyBorder="1" applyAlignment="1"/>
    <xf numFmtId="4" fontId="3" fillId="0" borderId="101" xfId="279" applyNumberFormat="1" applyFill="1" applyBorder="1" applyAlignment="1"/>
    <xf numFmtId="0" fontId="3" fillId="0" borderId="103" xfId="279" applyFont="1" applyFill="1" applyBorder="1" applyAlignment="1">
      <alignment horizontal="left"/>
    </xf>
    <xf numFmtId="4" fontId="3" fillId="0" borderId="95" xfId="279" applyNumberFormat="1" applyFill="1" applyBorder="1" applyAlignment="1"/>
    <xf numFmtId="0" fontId="3" fillId="0" borderId="104" xfId="279" applyFont="1" applyFill="1" applyBorder="1" applyAlignment="1">
      <alignment horizontal="left"/>
    </xf>
    <xf numFmtId="0" fontId="3" fillId="0" borderId="93" xfId="279" applyFont="1" applyFill="1" applyBorder="1" applyAlignment="1">
      <alignment horizontal="left"/>
    </xf>
    <xf numFmtId="0" fontId="3" fillId="0" borderId="93" xfId="279" applyFill="1" applyBorder="1" applyAlignment="1"/>
    <xf numFmtId="4" fontId="3" fillId="0" borderId="96" xfId="279" applyNumberFormat="1" applyFill="1" applyBorder="1" applyAlignment="1"/>
    <xf numFmtId="4" fontId="3" fillId="0" borderId="47" xfId="279" applyNumberFormat="1" applyBorder="1"/>
    <xf numFmtId="0" fontId="3" fillId="0" borderId="0" xfId="279" applyFill="1" applyBorder="1"/>
    <xf numFmtId="4" fontId="67" fillId="0" borderId="70" xfId="279" applyNumberFormat="1" applyFont="1" applyFill="1" applyBorder="1"/>
    <xf numFmtId="0" fontId="3" fillId="40" borderId="98" xfId="279" applyFill="1" applyBorder="1"/>
    <xf numFmtId="0" fontId="3" fillId="40" borderId="97" xfId="279" applyFill="1" applyBorder="1"/>
    <xf numFmtId="4" fontId="3" fillId="40" borderId="106" xfId="279" applyNumberFormat="1" applyFill="1" applyBorder="1"/>
    <xf numFmtId="0" fontId="67" fillId="40" borderId="97" xfId="279" applyFont="1" applyFill="1" applyBorder="1" applyAlignment="1">
      <alignment horizontal="left"/>
    </xf>
    <xf numFmtId="4" fontId="67" fillId="40" borderId="106" xfId="279" applyNumberFormat="1" applyFont="1" applyFill="1" applyBorder="1"/>
    <xf numFmtId="0" fontId="67" fillId="40" borderId="98" xfId="279" applyFont="1" applyFill="1" applyBorder="1" applyAlignment="1">
      <alignment horizontal="left"/>
    </xf>
    <xf numFmtId="4" fontId="67" fillId="40" borderId="105" xfId="279" applyNumberFormat="1" applyFont="1" applyFill="1" applyBorder="1"/>
    <xf numFmtId="9" fontId="3" fillId="40" borderId="97" xfId="279" applyNumberFormat="1" applyFill="1" applyBorder="1"/>
    <xf numFmtId="0" fontId="3" fillId="40" borderId="0" xfId="998" applyFont="1" applyFill="1" applyAlignment="1">
      <alignment horizontal="left" vertical="top"/>
    </xf>
    <xf numFmtId="0" fontId="67" fillId="40" borderId="0" xfId="998" applyFont="1" applyFill="1" applyAlignment="1">
      <alignment horizontal="left" vertical="top" wrapText="1"/>
    </xf>
    <xf numFmtId="0" fontId="111" fillId="40" borderId="0" xfId="998" applyFill="1"/>
    <xf numFmtId="2" fontId="111" fillId="40" borderId="0" xfId="998" applyNumberFormat="1" applyFill="1"/>
    <xf numFmtId="4" fontId="111" fillId="40" borderId="0" xfId="998" applyNumberFormat="1" applyFill="1"/>
    <xf numFmtId="4" fontId="67" fillId="40" borderId="0" xfId="998" applyNumberFormat="1" applyFont="1" applyFill="1"/>
    <xf numFmtId="0" fontId="3" fillId="40" borderId="65" xfId="998" applyFont="1" applyFill="1" applyBorder="1" applyAlignment="1">
      <alignment horizontal="left" vertical="top"/>
    </xf>
    <xf numFmtId="0" fontId="67" fillId="40" borderId="65" xfId="998" applyFont="1" applyFill="1" applyBorder="1" applyAlignment="1">
      <alignment horizontal="left" vertical="top" wrapText="1"/>
    </xf>
    <xf numFmtId="0" fontId="111" fillId="40" borderId="65" xfId="998" applyFill="1" applyBorder="1"/>
    <xf numFmtId="4" fontId="111" fillId="40" borderId="65" xfId="998" applyNumberFormat="1" applyFill="1" applyBorder="1"/>
    <xf numFmtId="0" fontId="3" fillId="0" borderId="65" xfId="279" applyFill="1" applyBorder="1" applyAlignment="1">
      <alignment wrapText="1"/>
    </xf>
    <xf numFmtId="0" fontId="111" fillId="0" borderId="65" xfId="998" applyFill="1" applyBorder="1" applyAlignment="1">
      <alignment wrapText="1"/>
    </xf>
    <xf numFmtId="0" fontId="3" fillId="0" borderId="65" xfId="279" applyFill="1" applyBorder="1"/>
    <xf numFmtId="4" fontId="3" fillId="0" borderId="65" xfId="998" applyNumberFormat="1" applyFont="1" applyFill="1" applyBorder="1"/>
    <xf numFmtId="0" fontId="3" fillId="0" borderId="65" xfId="279" applyFill="1" applyBorder="1" applyAlignment="1">
      <alignment horizontal="left" vertical="top" wrapText="1"/>
    </xf>
    <xf numFmtId="172" fontId="8" fillId="40" borderId="98" xfId="351" applyNumberFormat="1" applyFont="1" applyFill="1" applyBorder="1" applyAlignment="1" applyProtection="1">
      <alignment horizontal="center" vertical="center"/>
    </xf>
    <xf numFmtId="172" fontId="78" fillId="40" borderId="98" xfId="351" applyNumberFormat="1" applyFont="1" applyFill="1" applyBorder="1" applyAlignment="1" applyProtection="1">
      <alignment horizontal="center" vertical="center"/>
    </xf>
    <xf numFmtId="172" fontId="90" fillId="25" borderId="109" xfId="351" applyNumberFormat="1" applyFont="1" applyFill="1" applyBorder="1" applyAlignment="1" applyProtection="1">
      <alignment horizontal="center" vertical="center"/>
    </xf>
    <xf numFmtId="0" fontId="78" fillId="0" borderId="0" xfId="351" applyFont="1" applyFill="1" applyBorder="1" applyAlignment="1" applyProtection="1">
      <alignment horizontal="center" vertical="center"/>
    </xf>
    <xf numFmtId="172" fontId="8" fillId="0" borderId="0" xfId="351" applyNumberFormat="1" applyFont="1" applyFill="1" applyBorder="1" applyAlignment="1" applyProtection="1">
      <alignment horizontal="center" vertical="center"/>
    </xf>
    <xf numFmtId="0" fontId="124" fillId="0" borderId="0" xfId="0" applyFont="1" applyBorder="1" applyAlignment="1">
      <alignment vertical="top"/>
    </xf>
    <xf numFmtId="49" fontId="124" fillId="0" borderId="15" xfId="350" applyNumberFormat="1" applyFont="1" applyFill="1" applyBorder="1" applyAlignment="1" applyProtection="1">
      <alignment horizontal="left" vertical="top"/>
    </xf>
    <xf numFmtId="4" fontId="125" fillId="0" borderId="15" xfId="279" applyNumberFormat="1" applyFont="1" applyFill="1" applyBorder="1" applyAlignment="1">
      <alignment vertical="top"/>
    </xf>
    <xf numFmtId="172" fontId="125" fillId="0" borderId="15" xfId="279" applyNumberFormat="1" applyFont="1" applyFill="1" applyBorder="1" applyAlignment="1">
      <alignment vertical="top"/>
    </xf>
    <xf numFmtId="172" fontId="124" fillId="0" borderId="15" xfId="0" applyNumberFormat="1" applyFont="1" applyBorder="1" applyAlignment="1">
      <alignment vertical="top"/>
    </xf>
    <xf numFmtId="0" fontId="124" fillId="0" borderId="0" xfId="339" applyFont="1" applyFill="1" applyAlignment="1">
      <alignment horizontal="center" vertical="top"/>
    </xf>
    <xf numFmtId="49" fontId="125" fillId="0" borderId="21" xfId="0" applyNumberFormat="1" applyFont="1" applyFill="1" applyBorder="1" applyAlignment="1">
      <alignment horizontal="left" vertical="top" wrapText="1"/>
    </xf>
    <xf numFmtId="0" fontId="125" fillId="0" borderId="21" xfId="183" applyNumberFormat="1" applyFont="1" applyFill="1" applyBorder="1" applyAlignment="1">
      <alignment horizontal="left" vertical="top" wrapText="1"/>
    </xf>
    <xf numFmtId="4" fontId="125" fillId="0" borderId="21" xfId="183" applyNumberFormat="1" applyFont="1" applyFill="1" applyBorder="1" applyAlignment="1">
      <alignment horizontal="right" vertical="top" wrapText="1"/>
    </xf>
    <xf numFmtId="172" fontId="125" fillId="0" borderId="21" xfId="183" applyNumberFormat="1" applyFont="1" applyFill="1" applyBorder="1" applyAlignment="1">
      <alignment horizontal="right" vertical="top" wrapText="1"/>
    </xf>
    <xf numFmtId="0" fontId="124" fillId="0" borderId="0" xfId="339" applyFont="1" applyFill="1" applyAlignment="1">
      <alignment vertical="top"/>
    </xf>
    <xf numFmtId="0" fontId="125" fillId="0" borderId="65" xfId="351" applyNumberFormat="1" applyFont="1" applyFill="1" applyBorder="1" applyAlignment="1" applyProtection="1">
      <alignment horizontal="center" vertical="top" wrapText="1"/>
      <protection locked="0"/>
    </xf>
    <xf numFmtId="0" fontId="125" fillId="0" borderId="65" xfId="372" applyFont="1" applyFill="1" applyBorder="1" applyAlignment="1" applyProtection="1">
      <alignment horizontal="center" vertical="top" wrapText="1"/>
      <protection locked="0"/>
    </xf>
    <xf numFmtId="0" fontId="125" fillId="0" borderId="65" xfId="372" applyFont="1" applyFill="1" applyBorder="1" applyAlignment="1" applyProtection="1">
      <alignment horizontal="center" vertical="top"/>
      <protection locked="0"/>
    </xf>
    <xf numFmtId="4" fontId="125" fillId="0" borderId="65" xfId="372" applyNumberFormat="1" applyFont="1" applyFill="1" applyBorder="1" applyAlignment="1" applyProtection="1">
      <alignment horizontal="center" vertical="top" wrapText="1"/>
      <protection locked="0"/>
    </xf>
    <xf numFmtId="172" fontId="125" fillId="0" borderId="65" xfId="372" applyNumberFormat="1" applyFont="1" applyFill="1" applyBorder="1" applyAlignment="1" applyProtection="1">
      <alignment horizontal="center" vertical="top" wrapText="1"/>
      <protection locked="0"/>
    </xf>
    <xf numFmtId="49" fontId="125" fillId="0" borderId="0" xfId="0" applyNumberFormat="1" applyFont="1" applyBorder="1" applyAlignment="1">
      <alignment horizontal="left" vertical="top" wrapText="1"/>
    </xf>
    <xf numFmtId="0" fontId="125" fillId="0" borderId="0" xfId="0" applyNumberFormat="1" applyFont="1" applyBorder="1" applyAlignment="1">
      <alignment vertical="top" wrapText="1"/>
    </xf>
    <xf numFmtId="4" fontId="124" fillId="0" borderId="0" xfId="0" applyNumberFormat="1" applyFont="1" applyBorder="1" applyAlignment="1">
      <alignment horizontal="right" vertical="top" wrapText="1"/>
    </xf>
    <xf numFmtId="172" fontId="124" fillId="0" borderId="0" xfId="279" applyNumberFormat="1" applyFont="1" applyBorder="1" applyAlignment="1">
      <alignment horizontal="right" vertical="top" shrinkToFit="1"/>
    </xf>
    <xf numFmtId="172" fontId="124" fillId="0" borderId="0" xfId="0" applyNumberFormat="1" applyFont="1" applyBorder="1" applyAlignment="1">
      <alignment horizontal="right" vertical="top" shrinkToFit="1"/>
    </xf>
    <xf numFmtId="49" fontId="115" fillId="25" borderId="26" xfId="0" applyNumberFormat="1" applyFont="1" applyFill="1" applyBorder="1" applyAlignment="1">
      <alignment horizontal="left" vertical="top" wrapText="1"/>
    </xf>
    <xf numFmtId="0" fontId="115" fillId="25" borderId="19" xfId="0" applyNumberFormat="1" applyFont="1" applyFill="1" applyBorder="1" applyAlignment="1">
      <alignment vertical="top" wrapText="1"/>
    </xf>
    <xf numFmtId="4" fontId="114" fillId="25" borderId="19" xfId="0" applyNumberFormat="1" applyFont="1" applyFill="1" applyBorder="1" applyAlignment="1">
      <alignment horizontal="right" vertical="top" wrapText="1"/>
    </xf>
    <xf numFmtId="172" fontId="114" fillId="25" borderId="19" xfId="279" applyNumberFormat="1" applyFont="1" applyFill="1" applyBorder="1" applyAlignment="1">
      <alignment horizontal="right" vertical="top" shrinkToFit="1"/>
    </xf>
    <xf numFmtId="172" fontId="114" fillId="25" borderId="42" xfId="0" applyNumberFormat="1" applyFont="1" applyFill="1" applyBorder="1" applyAlignment="1">
      <alignment horizontal="right" vertical="top" shrinkToFit="1"/>
    </xf>
    <xf numFmtId="0" fontId="114" fillId="0" borderId="0" xfId="0" applyFont="1" applyBorder="1" applyAlignment="1">
      <alignment vertical="top"/>
    </xf>
    <xf numFmtId="49" fontId="125" fillId="0" borderId="34" xfId="0" applyNumberFormat="1" applyFont="1" applyBorder="1" applyAlignment="1">
      <alignment horizontal="left" vertical="top" wrapText="1"/>
    </xf>
    <xf numFmtId="0" fontId="125" fillId="0" borderId="6" xfId="0" applyNumberFormat="1" applyFont="1" applyBorder="1" applyAlignment="1">
      <alignment vertical="top" wrapText="1"/>
    </xf>
    <xf numFmtId="4" fontId="124" fillId="0" borderId="6" xfId="0" applyNumberFormat="1" applyFont="1" applyBorder="1" applyAlignment="1">
      <alignment horizontal="right" vertical="top" wrapText="1"/>
    </xf>
    <xf numFmtId="172" fontId="124" fillId="0" borderId="35" xfId="0" applyNumberFormat="1" applyFont="1" applyBorder="1" applyAlignment="1">
      <alignment horizontal="right" vertical="top" shrinkToFit="1"/>
    </xf>
    <xf numFmtId="0" fontId="124" fillId="0" borderId="15" xfId="0" applyFont="1" applyBorder="1" applyAlignment="1">
      <alignment vertical="top"/>
    </xf>
    <xf numFmtId="49" fontId="125" fillId="0" borderId="66" xfId="0" applyNumberFormat="1" applyFont="1" applyBorder="1" applyAlignment="1">
      <alignment horizontal="left" vertical="top" wrapText="1"/>
    </xf>
    <xf numFmtId="0" fontId="125" fillId="0" borderId="67" xfId="0" applyNumberFormat="1" applyFont="1" applyBorder="1" applyAlignment="1">
      <alignment vertical="top" wrapText="1"/>
    </xf>
    <xf numFmtId="0" fontId="124" fillId="0" borderId="68" xfId="0" applyFont="1" applyFill="1" applyBorder="1" applyAlignment="1">
      <alignment horizontal="right" vertical="top"/>
    </xf>
    <xf numFmtId="4" fontId="124" fillId="0" borderId="67" xfId="0" applyNumberFormat="1" applyFont="1" applyFill="1" applyBorder="1" applyAlignment="1">
      <alignment horizontal="right" vertical="top"/>
    </xf>
    <xf numFmtId="172" fontId="124" fillId="0" borderId="68" xfId="0" applyNumberFormat="1" applyFont="1" applyFill="1" applyBorder="1" applyAlignment="1">
      <alignment horizontal="right" vertical="top" shrinkToFit="1"/>
    </xf>
    <xf numFmtId="172" fontId="124" fillId="0" borderId="69" xfId="0" applyNumberFormat="1" applyFont="1" applyBorder="1" applyAlignment="1">
      <alignment horizontal="right" vertical="top" shrinkToFit="1"/>
    </xf>
    <xf numFmtId="0" fontId="124" fillId="0" borderId="14" xfId="0" applyFont="1" applyBorder="1" applyAlignment="1">
      <alignment vertical="top"/>
    </xf>
    <xf numFmtId="49" fontId="125" fillId="0" borderId="36" xfId="0" applyNumberFormat="1" applyFont="1" applyBorder="1" applyAlignment="1">
      <alignment horizontal="left" vertical="top" wrapText="1"/>
    </xf>
    <xf numFmtId="0" fontId="125" fillId="0" borderId="17" xfId="0" applyNumberFormat="1" applyFont="1" applyBorder="1" applyAlignment="1">
      <alignment vertical="top" wrapText="1"/>
    </xf>
    <xf numFmtId="4" fontId="125" fillId="0" borderId="18" xfId="0" applyNumberFormat="1" applyFont="1" applyBorder="1" applyAlignment="1">
      <alignment horizontal="right" vertical="top" wrapText="1"/>
    </xf>
    <xf numFmtId="4" fontId="125" fillId="0" borderId="17" xfId="0" applyNumberFormat="1" applyFont="1" applyBorder="1" applyAlignment="1">
      <alignment horizontal="right" vertical="top" wrapText="1"/>
    </xf>
    <xf numFmtId="172" fontId="125" fillId="0" borderId="18" xfId="279" applyNumberFormat="1" applyFont="1" applyBorder="1" applyAlignment="1">
      <alignment horizontal="right" vertical="top" shrinkToFit="1"/>
    </xf>
    <xf numFmtId="172" fontId="125" fillId="0" borderId="37" xfId="0" applyNumberFormat="1" applyFont="1" applyBorder="1" applyAlignment="1">
      <alignment horizontal="right" vertical="top" shrinkToFit="1"/>
    </xf>
    <xf numFmtId="49" fontId="124" fillId="0" borderId="36" xfId="0" applyNumberFormat="1" applyFont="1" applyFill="1" applyBorder="1" applyAlignment="1">
      <alignment horizontal="left" vertical="top" wrapText="1"/>
    </xf>
    <xf numFmtId="0" fontId="124" fillId="0" borderId="17" xfId="0" applyNumberFormat="1" applyFont="1" applyFill="1" applyBorder="1" applyAlignment="1">
      <alignment horizontal="left" vertical="top" wrapText="1"/>
    </xf>
    <xf numFmtId="0" fontId="124" fillId="0" borderId="18" xfId="0" applyNumberFormat="1" applyFont="1" applyFill="1" applyBorder="1" applyAlignment="1">
      <alignment horizontal="left" vertical="top" wrapText="1"/>
    </xf>
    <xf numFmtId="4" fontId="124" fillId="29" borderId="24" xfId="0" applyNumberFormat="1" applyFont="1" applyFill="1" applyBorder="1" applyAlignment="1">
      <alignment vertical="top" wrapText="1"/>
    </xf>
    <xf numFmtId="172" fontId="124" fillId="0" borderId="18" xfId="279" applyNumberFormat="1" applyFont="1" applyFill="1" applyBorder="1" applyAlignment="1">
      <alignment vertical="top" shrinkToFit="1"/>
    </xf>
    <xf numFmtId="172" fontId="124" fillId="0" borderId="37" xfId="0" applyNumberFormat="1" applyFont="1" applyFill="1" applyBorder="1" applyAlignment="1">
      <alignment horizontal="right" vertical="top" shrinkToFit="1"/>
    </xf>
    <xf numFmtId="0" fontId="124" fillId="0" borderId="0" xfId="339" applyFont="1" applyAlignment="1">
      <alignment vertical="top"/>
    </xf>
    <xf numFmtId="4" fontId="124" fillId="0" borderId="24" xfId="0" applyNumberFormat="1" applyFont="1" applyFill="1" applyBorder="1" applyAlignment="1">
      <alignment vertical="top" wrapText="1"/>
    </xf>
    <xf numFmtId="9" fontId="124" fillId="0" borderId="18" xfId="0" applyNumberFormat="1" applyFont="1" applyFill="1" applyBorder="1" applyAlignment="1">
      <alignment horizontal="left" vertical="top" wrapText="1"/>
    </xf>
    <xf numFmtId="49" fontId="124" fillId="0" borderId="36" xfId="0" applyNumberFormat="1" applyFont="1" applyBorder="1" applyAlignment="1">
      <alignment horizontal="left" vertical="top" wrapText="1"/>
    </xf>
    <xf numFmtId="172" fontId="124" fillId="0" borderId="18" xfId="279" applyNumberFormat="1" applyFont="1" applyBorder="1" applyAlignment="1">
      <alignment vertical="top" shrinkToFit="1"/>
    </xf>
    <xf numFmtId="172" fontId="124" fillId="0" borderId="37" xfId="0" applyNumberFormat="1" applyFont="1" applyBorder="1" applyAlignment="1">
      <alignment horizontal="right" vertical="top" shrinkToFit="1"/>
    </xf>
    <xf numFmtId="49" fontId="125" fillId="0" borderId="71" xfId="0" applyNumberFormat="1" applyFont="1" applyBorder="1" applyAlignment="1">
      <alignment horizontal="left" vertical="top" wrapText="1"/>
    </xf>
    <xf numFmtId="0" fontId="125" fillId="0" borderId="62" xfId="0" applyNumberFormat="1" applyFont="1" applyBorder="1" applyAlignment="1">
      <alignment vertical="top" wrapText="1"/>
    </xf>
    <xf numFmtId="0" fontId="124" fillId="0" borderId="72" xfId="0" applyNumberFormat="1" applyFont="1" applyFill="1" applyBorder="1" applyAlignment="1">
      <alignment horizontal="left" vertical="top" wrapText="1"/>
    </xf>
    <xf numFmtId="4" fontId="124" fillId="0" borderId="62" xfId="0" applyNumberFormat="1" applyFont="1" applyFill="1" applyBorder="1" applyAlignment="1">
      <alignment vertical="top" wrapText="1"/>
    </xf>
    <xf numFmtId="172" fontId="124" fillId="0" borderId="72" xfId="279" applyNumberFormat="1" applyFont="1" applyBorder="1" applyAlignment="1">
      <alignment vertical="top" shrinkToFit="1"/>
    </xf>
    <xf numFmtId="172" fontId="125" fillId="0" borderId="73" xfId="0" applyNumberFormat="1" applyFont="1" applyBorder="1" applyAlignment="1">
      <alignment horizontal="right" vertical="top" shrinkToFit="1"/>
    </xf>
    <xf numFmtId="49" fontId="125" fillId="0" borderId="76" xfId="0" applyNumberFormat="1" applyFont="1" applyBorder="1" applyAlignment="1">
      <alignment horizontal="left" vertical="top" wrapText="1"/>
    </xf>
    <xf numFmtId="0" fontId="124" fillId="0" borderId="0" xfId="0" applyNumberFormat="1" applyFont="1" applyFill="1" applyBorder="1" applyAlignment="1">
      <alignment horizontal="left" vertical="top" wrapText="1"/>
    </xf>
    <xf numFmtId="4" fontId="124" fillId="0" borderId="0" xfId="0" applyNumberFormat="1" applyFont="1" applyFill="1" applyBorder="1" applyAlignment="1">
      <alignment vertical="top" wrapText="1"/>
    </xf>
    <xf numFmtId="172" fontId="124" fillId="0" borderId="0" xfId="279" applyNumberFormat="1" applyFont="1" applyBorder="1" applyAlignment="1">
      <alignment vertical="top" shrinkToFit="1"/>
    </xf>
    <xf numFmtId="172" fontId="124" fillId="0" borderId="70" xfId="0" applyNumberFormat="1" applyFont="1" applyBorder="1" applyAlignment="1">
      <alignment horizontal="right" vertical="top" shrinkToFit="1"/>
    </xf>
    <xf numFmtId="49" fontId="125" fillId="0" borderId="39" xfId="0" applyNumberFormat="1" applyFont="1" applyBorder="1" applyAlignment="1">
      <alignment horizontal="left" vertical="top" wrapText="1"/>
    </xf>
    <xf numFmtId="0" fontId="125" fillId="0" borderId="20" xfId="0" applyNumberFormat="1" applyFont="1" applyBorder="1" applyAlignment="1">
      <alignment vertical="top" wrapText="1"/>
    </xf>
    <xf numFmtId="0" fontId="124" fillId="0" borderId="23" xfId="0" applyFont="1" applyFill="1" applyBorder="1" applyAlignment="1">
      <alignment horizontal="right" vertical="top"/>
    </xf>
    <xf numFmtId="4" fontId="124" fillId="0" borderId="6" xfId="0" applyNumberFormat="1" applyFont="1" applyFill="1" applyBorder="1" applyAlignment="1">
      <alignment horizontal="right" vertical="top"/>
    </xf>
    <xf numFmtId="172" fontId="124" fillId="0" borderId="23" xfId="0" applyNumberFormat="1" applyFont="1" applyFill="1" applyBorder="1" applyAlignment="1">
      <alignment horizontal="right" vertical="top" shrinkToFit="1"/>
    </xf>
    <xf numFmtId="172" fontId="124" fillId="0" borderId="40" xfId="0" applyNumberFormat="1" applyFont="1" applyBorder="1" applyAlignment="1">
      <alignment horizontal="right" vertical="top" shrinkToFit="1"/>
    </xf>
    <xf numFmtId="4" fontId="124" fillId="29" borderId="84" xfId="0" applyNumberFormat="1" applyFont="1" applyFill="1" applyBorder="1" applyAlignment="1">
      <alignment vertical="top" wrapText="1"/>
    </xf>
    <xf numFmtId="4" fontId="124" fillId="0" borderId="6" xfId="0" applyNumberFormat="1" applyFont="1" applyFill="1" applyBorder="1" applyAlignment="1">
      <alignment vertical="top" wrapText="1"/>
    </xf>
    <xf numFmtId="49" fontId="124" fillId="0" borderId="41" xfId="0" applyNumberFormat="1" applyFont="1" applyBorder="1" applyAlignment="1">
      <alignment horizontal="left" vertical="top" wrapText="1"/>
    </xf>
    <xf numFmtId="0" fontId="124" fillId="0" borderId="24" xfId="0" applyNumberFormat="1" applyFont="1" applyFill="1" applyBorder="1" applyAlignment="1">
      <alignment horizontal="left" vertical="top" wrapText="1"/>
    </xf>
    <xf numFmtId="9" fontId="124" fillId="0" borderId="25" xfId="0" applyNumberFormat="1" applyFont="1" applyFill="1" applyBorder="1" applyAlignment="1">
      <alignment horizontal="left" vertical="top" wrapText="1"/>
    </xf>
    <xf numFmtId="172" fontId="124" fillId="0" borderId="25" xfId="279" applyNumberFormat="1" applyFont="1" applyBorder="1" applyAlignment="1">
      <alignment vertical="top" shrinkToFit="1"/>
    </xf>
    <xf numFmtId="172" fontId="124" fillId="0" borderId="38" xfId="0" applyNumberFormat="1" applyFont="1" applyBorder="1" applyAlignment="1">
      <alignment horizontal="right" vertical="top" shrinkToFit="1"/>
    </xf>
    <xf numFmtId="49" fontId="124" fillId="0" borderId="82" xfId="0" applyNumberFormat="1" applyFont="1" applyBorder="1" applyAlignment="1">
      <alignment horizontal="left" vertical="top" wrapText="1"/>
    </xf>
    <xf numFmtId="9" fontId="124" fillId="0" borderId="0" xfId="0" applyNumberFormat="1" applyFont="1" applyFill="1" applyBorder="1" applyAlignment="1">
      <alignment horizontal="left" vertical="top" wrapText="1"/>
    </xf>
    <xf numFmtId="49" fontId="124" fillId="0" borderId="39" xfId="0" applyNumberFormat="1" applyFont="1" applyBorder="1" applyAlignment="1">
      <alignment horizontal="left" vertical="top" wrapText="1"/>
    </xf>
    <xf numFmtId="9" fontId="124" fillId="0" borderId="18" xfId="979" applyFont="1" applyFill="1" applyBorder="1" applyAlignment="1">
      <alignment horizontal="left" vertical="top" wrapText="1"/>
    </xf>
    <xf numFmtId="9" fontId="124" fillId="0" borderId="25" xfId="979" applyFont="1" applyFill="1" applyBorder="1" applyAlignment="1">
      <alignment horizontal="left" vertical="top" wrapText="1"/>
    </xf>
    <xf numFmtId="49" fontId="124" fillId="0" borderId="74" xfId="0" applyNumberFormat="1" applyFont="1" applyBorder="1" applyAlignment="1">
      <alignment vertical="top" wrapText="1"/>
    </xf>
    <xf numFmtId="0" fontId="124" fillId="0" borderId="0" xfId="339" applyFont="1" applyBorder="1" applyAlignment="1">
      <alignment vertical="top"/>
    </xf>
    <xf numFmtId="0" fontId="124" fillId="0" borderId="70" xfId="339" applyFont="1" applyBorder="1" applyAlignment="1">
      <alignment vertical="top"/>
    </xf>
    <xf numFmtId="49" fontId="124" fillId="0" borderId="14" xfId="0" applyNumberFormat="1" applyFont="1" applyBorder="1" applyAlignment="1">
      <alignment vertical="top" wrapText="1"/>
    </xf>
    <xf numFmtId="0" fontId="124" fillId="0" borderId="14" xfId="0" applyNumberFormat="1" applyFont="1" applyBorder="1" applyAlignment="1">
      <alignment vertical="top" wrapText="1"/>
    </xf>
    <xf numFmtId="4" fontId="124" fillId="0" borderId="14" xfId="0" applyNumberFormat="1" applyFont="1" applyBorder="1" applyAlignment="1">
      <alignment horizontal="right" vertical="top" wrapText="1"/>
    </xf>
    <xf numFmtId="172" fontId="124" fillId="0" borderId="14" xfId="279" applyNumberFormat="1" applyFont="1" applyBorder="1" applyAlignment="1">
      <alignment horizontal="right" vertical="top" wrapText="1"/>
    </xf>
    <xf numFmtId="172" fontId="124" fillId="0" borderId="14" xfId="0" applyNumberFormat="1" applyFont="1" applyBorder="1" applyAlignment="1">
      <alignment horizontal="right" vertical="top"/>
    </xf>
    <xf numFmtId="172" fontId="124" fillId="0" borderId="75" xfId="0" applyNumberFormat="1" applyFont="1" applyBorder="1" applyAlignment="1">
      <alignment horizontal="right" vertical="top"/>
    </xf>
    <xf numFmtId="49" fontId="125" fillId="0" borderId="41" xfId="0" applyNumberFormat="1" applyFont="1" applyBorder="1" applyAlignment="1">
      <alignment horizontal="left" vertical="top" wrapText="1"/>
    </xf>
    <xf numFmtId="0" fontId="125" fillId="0" borderId="24" xfId="0" applyNumberFormat="1" applyFont="1" applyBorder="1" applyAlignment="1">
      <alignment vertical="top" wrapText="1"/>
    </xf>
    <xf numFmtId="0" fontId="124" fillId="0" borderId="25" xfId="0" applyNumberFormat="1" applyFont="1" applyFill="1" applyBorder="1" applyAlignment="1">
      <alignment horizontal="left" vertical="top" wrapText="1"/>
    </xf>
    <xf numFmtId="172" fontId="125" fillId="0" borderId="38" xfId="0" applyNumberFormat="1" applyFont="1" applyBorder="1" applyAlignment="1">
      <alignment horizontal="right" vertical="top" shrinkToFit="1"/>
    </xf>
    <xf numFmtId="0" fontId="124" fillId="0" borderId="18" xfId="0" applyNumberFormat="1" applyFont="1" applyFill="1" applyBorder="1" applyAlignment="1">
      <alignment vertical="top" wrapText="1"/>
    </xf>
    <xf numFmtId="0" fontId="124" fillId="0" borderId="24" xfId="0" applyNumberFormat="1" applyFont="1" applyBorder="1" applyAlignment="1">
      <alignment horizontal="left" wrapText="1"/>
    </xf>
    <xf numFmtId="0" fontId="124" fillId="0" borderId="25" xfId="0" applyNumberFormat="1" applyFont="1" applyFill="1" applyBorder="1" applyAlignment="1">
      <alignment vertical="top" wrapText="1"/>
    </xf>
    <xf numFmtId="4" fontId="124" fillId="0" borderId="24" xfId="0" applyNumberFormat="1" applyFont="1" applyFill="1" applyBorder="1" applyAlignment="1">
      <alignment horizontal="right" vertical="top" wrapText="1"/>
    </xf>
    <xf numFmtId="172" fontId="124" fillId="0" borderId="25" xfId="279" applyNumberFormat="1" applyFont="1" applyFill="1" applyBorder="1" applyAlignment="1">
      <alignment horizontal="right" vertical="top" shrinkToFit="1"/>
    </xf>
    <xf numFmtId="172" fontId="115" fillId="25" borderId="42" xfId="978" applyNumberFormat="1" applyFont="1" applyFill="1" applyBorder="1" applyAlignment="1">
      <alignment vertical="top" wrapText="1"/>
    </xf>
    <xf numFmtId="49" fontId="115" fillId="0" borderId="0" xfId="0" applyNumberFormat="1" applyFont="1" applyFill="1" applyBorder="1" applyAlignment="1">
      <alignment horizontal="left" vertical="top" wrapText="1"/>
    </xf>
    <xf numFmtId="0" fontId="115" fillId="0" borderId="0" xfId="0" applyNumberFormat="1" applyFont="1" applyFill="1" applyBorder="1" applyAlignment="1">
      <alignment vertical="top" wrapText="1"/>
    </xf>
    <xf numFmtId="4" fontId="114" fillId="0" borderId="0" xfId="0" applyNumberFormat="1" applyFont="1" applyFill="1" applyBorder="1" applyAlignment="1">
      <alignment horizontal="right" vertical="top" wrapText="1"/>
    </xf>
    <xf numFmtId="172" fontId="114" fillId="0" borderId="0" xfId="279" applyNumberFormat="1" applyFont="1" applyFill="1" applyBorder="1" applyAlignment="1">
      <alignment horizontal="right" vertical="top" shrinkToFit="1"/>
    </xf>
    <xf numFmtId="172" fontId="115" fillId="0" borderId="0" xfId="978" applyNumberFormat="1" applyFont="1" applyFill="1" applyBorder="1" applyAlignment="1">
      <alignment vertical="top" wrapText="1"/>
    </xf>
    <xf numFmtId="172" fontId="124" fillId="0" borderId="83" xfId="0" applyNumberFormat="1" applyFont="1" applyBorder="1" applyAlignment="1">
      <alignment horizontal="right" vertical="top" shrinkToFit="1"/>
    </xf>
    <xf numFmtId="0" fontId="124" fillId="0" borderId="10" xfId="339" applyFont="1" applyFill="1" applyBorder="1" applyAlignment="1">
      <alignment horizontal="center" vertical="top"/>
    </xf>
    <xf numFmtId="0" fontId="124" fillId="0" borderId="83" xfId="0" applyNumberFormat="1" applyFont="1" applyFill="1" applyBorder="1" applyAlignment="1">
      <alignment horizontal="left" vertical="top" wrapText="1"/>
    </xf>
    <xf numFmtId="0" fontId="124" fillId="0" borderId="10" xfId="339" applyFont="1" applyBorder="1" applyAlignment="1">
      <alignment vertical="top"/>
    </xf>
    <xf numFmtId="0" fontId="124" fillId="0" borderId="24" xfId="0" applyNumberFormat="1" applyFont="1" applyFill="1" applyBorder="1" applyAlignment="1">
      <alignment vertical="top" wrapText="1"/>
    </xf>
    <xf numFmtId="4" fontId="124" fillId="29" borderId="24" xfId="0" applyNumberFormat="1" applyFont="1" applyFill="1" applyBorder="1" applyAlignment="1">
      <alignment horizontal="right" vertical="top"/>
    </xf>
    <xf numFmtId="0" fontId="124" fillId="0" borderId="25" xfId="0" applyNumberFormat="1" applyFont="1" applyBorder="1" applyAlignment="1">
      <alignment horizontal="left" vertical="top" wrapText="1"/>
    </xf>
    <xf numFmtId="49" fontId="124" fillId="0" borderId="21" xfId="0" applyNumberFormat="1" applyFont="1" applyBorder="1" applyAlignment="1">
      <alignment vertical="top" wrapText="1"/>
    </xf>
    <xf numFmtId="0" fontId="124" fillId="0" borderId="21" xfId="0" applyNumberFormat="1" applyFont="1" applyBorder="1" applyAlignment="1">
      <alignment vertical="top" wrapText="1"/>
    </xf>
    <xf numFmtId="4" fontId="124" fillId="0" borderId="21" xfId="0" applyNumberFormat="1" applyFont="1" applyBorder="1" applyAlignment="1">
      <alignment horizontal="right" vertical="top" wrapText="1"/>
    </xf>
    <xf numFmtId="172" fontId="124" fillId="0" borderId="21" xfId="279" applyNumberFormat="1" applyFont="1" applyBorder="1" applyAlignment="1">
      <alignment horizontal="right" vertical="top" wrapText="1"/>
    </xf>
    <xf numFmtId="172" fontId="124" fillId="0" borderId="21" xfId="0" applyNumberFormat="1" applyFont="1" applyBorder="1" applyAlignment="1">
      <alignment horizontal="right" vertical="top"/>
    </xf>
    <xf numFmtId="49" fontId="124" fillId="0" borderId="0" xfId="0" applyNumberFormat="1" applyFont="1" applyBorder="1" applyAlignment="1">
      <alignment vertical="top" wrapText="1"/>
    </xf>
    <xf numFmtId="0" fontId="124" fillId="0" borderId="0" xfId="0" applyNumberFormat="1" applyFont="1" applyBorder="1" applyAlignment="1">
      <alignment vertical="top" wrapText="1"/>
    </xf>
    <xf numFmtId="172" fontId="124" fillId="0" borderId="0" xfId="279" applyNumberFormat="1" applyFont="1" applyBorder="1" applyAlignment="1">
      <alignment horizontal="right" vertical="top" wrapText="1"/>
    </xf>
    <xf numFmtId="172" fontId="124" fillId="0" borderId="0" xfId="0" applyNumberFormat="1" applyFont="1" applyBorder="1" applyAlignment="1">
      <alignment horizontal="right" vertical="top"/>
    </xf>
    <xf numFmtId="49" fontId="115" fillId="40" borderId="26" xfId="0" applyNumberFormat="1" applyFont="1" applyFill="1" applyBorder="1" applyAlignment="1">
      <alignment horizontal="left" vertical="top" wrapText="1"/>
    </xf>
    <xf numFmtId="0" fontId="115" fillId="40" borderId="19" xfId="0" applyNumberFormat="1" applyFont="1" applyFill="1" applyBorder="1" applyAlignment="1">
      <alignment vertical="top" wrapText="1"/>
    </xf>
    <xf numFmtId="4" fontId="114" fillId="40" borderId="19" xfId="0" applyNumberFormat="1" applyFont="1" applyFill="1" applyBorder="1" applyAlignment="1">
      <alignment horizontal="right" vertical="top" wrapText="1"/>
    </xf>
    <xf numFmtId="172" fontId="114" fillId="40" borderId="19" xfId="279" applyNumberFormat="1" applyFont="1" applyFill="1" applyBorder="1" applyAlignment="1">
      <alignment horizontal="right" vertical="top" shrinkToFit="1"/>
    </xf>
    <xf numFmtId="44" fontId="115" fillId="40" borderId="42" xfId="978" applyFont="1" applyFill="1" applyBorder="1" applyAlignment="1">
      <alignment vertical="top" wrapText="1"/>
    </xf>
    <xf numFmtId="172" fontId="114" fillId="40" borderId="42" xfId="0" applyNumberFormat="1" applyFont="1" applyFill="1" applyBorder="1" applyAlignment="1">
      <alignment horizontal="right" vertical="top" shrinkToFit="1"/>
    </xf>
    <xf numFmtId="172" fontId="115" fillId="40" borderId="42" xfId="978" applyNumberFormat="1" applyFont="1" applyFill="1" applyBorder="1" applyAlignment="1">
      <alignment vertical="top" wrapText="1"/>
    </xf>
    <xf numFmtId="0" fontId="78" fillId="0" borderId="29" xfId="998" applyFont="1" applyFill="1" applyBorder="1" applyAlignment="1">
      <alignment horizontal="left" vertical="top" wrapText="1"/>
    </xf>
    <xf numFmtId="2" fontId="72" fillId="0" borderId="0" xfId="279" applyNumberFormat="1" applyFont="1" applyAlignment="1">
      <alignment horizontal="right"/>
    </xf>
    <xf numFmtId="2" fontId="8" fillId="38" borderId="93" xfId="279" applyNumberFormat="1" applyFont="1" applyFill="1" applyBorder="1" applyAlignment="1">
      <alignment horizontal="left"/>
    </xf>
    <xf numFmtId="2" fontId="3" fillId="0" borderId="0" xfId="279" applyNumberFormat="1" applyAlignment="1">
      <alignment horizontal="right"/>
    </xf>
    <xf numFmtId="2" fontId="3" fillId="0" borderId="22" xfId="279" applyNumberFormat="1" applyBorder="1" applyAlignment="1">
      <alignment horizontal="right"/>
    </xf>
    <xf numFmtId="2" fontId="3" fillId="0" borderId="65" xfId="279" applyNumberFormat="1" applyBorder="1" applyAlignment="1">
      <alignment horizontal="right"/>
    </xf>
    <xf numFmtId="2" fontId="3" fillId="0" borderId="0" xfId="279" applyNumberFormat="1" applyAlignment="1" applyProtection="1">
      <alignment horizontal="right"/>
    </xf>
    <xf numFmtId="2" fontId="3" fillId="0" borderId="65" xfId="279" applyNumberFormat="1" applyBorder="1" applyAlignment="1" applyProtection="1">
      <alignment horizontal="right"/>
    </xf>
    <xf numFmtId="0" fontId="127" fillId="0" borderId="0" xfId="279" applyFont="1" applyAlignment="1">
      <alignment vertical="center"/>
    </xf>
    <xf numFmtId="0" fontId="128" fillId="0" borderId="0" xfId="0" applyFont="1"/>
    <xf numFmtId="0" fontId="0" fillId="0" borderId="0" xfId="0" applyAlignment="1">
      <alignment horizontal="left"/>
    </xf>
    <xf numFmtId="4" fontId="50" fillId="0" borderId="0" xfId="0" applyNumberFormat="1" applyFont="1" applyBorder="1" applyAlignment="1">
      <alignment vertical="top" wrapText="1"/>
    </xf>
    <xf numFmtId="0" fontId="132" fillId="0" borderId="0" xfId="279" applyFont="1"/>
    <xf numFmtId="0" fontId="132" fillId="0" borderId="0" xfId="0" applyFont="1"/>
    <xf numFmtId="4" fontId="7" fillId="34" borderId="87" xfId="281" applyNumberFormat="1" applyFont="1" applyFill="1" applyBorder="1" applyAlignment="1">
      <alignment vertical="top"/>
    </xf>
    <xf numFmtId="4" fontId="133" fillId="0" borderId="0" xfId="281" applyNumberFormat="1" applyFont="1" applyBorder="1" applyAlignment="1">
      <alignment horizontal="center" vertical="top"/>
    </xf>
    <xf numFmtId="0" fontId="124" fillId="0" borderId="65" xfId="0" applyNumberFormat="1" applyFont="1" applyFill="1" applyBorder="1" applyAlignment="1">
      <alignment horizontal="left" vertical="top" wrapText="1"/>
    </xf>
    <xf numFmtId="4" fontId="124" fillId="0" borderId="65" xfId="0" applyNumberFormat="1" applyFont="1" applyFill="1" applyBorder="1" applyAlignment="1">
      <alignment horizontal="center" vertical="center" wrapText="1"/>
    </xf>
    <xf numFmtId="0" fontId="126" fillId="41" borderId="93" xfId="0" applyFont="1" applyFill="1" applyBorder="1"/>
    <xf numFmtId="176" fontId="126" fillId="41" borderId="96" xfId="0" applyNumberFormat="1" applyFont="1" applyFill="1" applyBorder="1"/>
    <xf numFmtId="176" fontId="126" fillId="0" borderId="95" xfId="0" applyNumberFormat="1" applyFont="1" applyBorder="1" applyAlignment="1">
      <alignment horizontal="right" vertical="center"/>
    </xf>
    <xf numFmtId="0" fontId="126" fillId="0" borderId="102" xfId="0" applyFont="1" applyBorder="1" applyAlignment="1">
      <alignment horizontal="left" vertical="center"/>
    </xf>
    <xf numFmtId="0" fontId="126" fillId="0" borderId="103" xfId="0" applyFont="1" applyBorder="1" applyAlignment="1">
      <alignment horizontal="left" vertical="center"/>
    </xf>
    <xf numFmtId="0" fontId="126" fillId="0" borderId="104" xfId="0" applyFont="1" applyFill="1" applyBorder="1" applyAlignment="1">
      <alignment horizontal="left" vertical="center"/>
    </xf>
    <xf numFmtId="176" fontId="126" fillId="0" borderId="95" xfId="0" applyNumberFormat="1" applyFont="1" applyBorder="1" applyAlignment="1">
      <alignment vertical="center"/>
    </xf>
    <xf numFmtId="0" fontId="37" fillId="41" borderId="65" xfId="0" applyFont="1" applyFill="1" applyBorder="1" applyAlignment="1">
      <alignment horizontal="left" vertical="top" wrapText="1"/>
    </xf>
    <xf numFmtId="0" fontId="55" fillId="41" borderId="86" xfId="279" applyFont="1" applyFill="1" applyBorder="1" applyAlignment="1" applyProtection="1">
      <alignment horizontal="left" wrapText="1"/>
    </xf>
    <xf numFmtId="174" fontId="55" fillId="41" borderId="65" xfId="279" applyNumberFormat="1" applyFont="1" applyFill="1" applyBorder="1" applyAlignment="1" applyProtection="1">
      <alignment horizontal="right"/>
      <protection locked="0"/>
    </xf>
    <xf numFmtId="4" fontId="55" fillId="41" borderId="65" xfId="279" applyNumberFormat="1" applyFont="1" applyFill="1" applyBorder="1" applyProtection="1">
      <protection locked="0"/>
    </xf>
    <xf numFmtId="173" fontId="55" fillId="41" borderId="65" xfId="279" applyNumberFormat="1" applyFont="1" applyFill="1" applyBorder="1" applyProtection="1">
      <protection locked="0"/>
    </xf>
    <xf numFmtId="173" fontId="55" fillId="41" borderId="65" xfId="279" applyNumberFormat="1" applyFont="1" applyFill="1" applyBorder="1"/>
    <xf numFmtId="174" fontId="55" fillId="0" borderId="65" xfId="279" applyNumberFormat="1" applyFont="1" applyBorder="1" applyAlignment="1" applyProtection="1">
      <alignment horizontal="right"/>
      <protection locked="0"/>
    </xf>
    <xf numFmtId="4" fontId="55" fillId="0" borderId="65" xfId="279" applyNumberFormat="1" applyFont="1" applyBorder="1" applyProtection="1">
      <protection locked="0"/>
    </xf>
    <xf numFmtId="173" fontId="55" fillId="0" borderId="65" xfId="279" applyNumberFormat="1" applyFont="1" applyBorder="1" applyProtection="1">
      <protection locked="0"/>
    </xf>
    <xf numFmtId="173" fontId="55" fillId="0" borderId="65" xfId="279" applyNumberFormat="1" applyFont="1" applyBorder="1"/>
    <xf numFmtId="4" fontId="73" fillId="0" borderId="65" xfId="281" applyNumberFormat="1" applyFont="1" applyBorder="1" applyAlignment="1">
      <alignment horizontal="left" vertical="center"/>
    </xf>
    <xf numFmtId="0" fontId="71" fillId="0" borderId="65" xfId="281" applyNumberFormat="1" applyFont="1" applyBorder="1" applyAlignment="1">
      <alignment horizontal="left" vertical="center" wrapText="1"/>
    </xf>
    <xf numFmtId="0" fontId="79" fillId="0" borderId="65" xfId="281" applyFont="1" applyBorder="1" applyAlignment="1">
      <alignment horizontal="left" vertical="center"/>
    </xf>
    <xf numFmtId="3" fontId="79" fillId="0" borderId="65" xfId="281" applyNumberFormat="1" applyFont="1" applyBorder="1" applyAlignment="1">
      <alignment horizontal="left" vertical="center"/>
    </xf>
    <xf numFmtId="9" fontId="77" fillId="32" borderId="0" xfId="979" applyFont="1" applyFill="1" applyBorder="1" applyAlignment="1">
      <alignment vertical="top"/>
    </xf>
    <xf numFmtId="9" fontId="77" fillId="32" borderId="0" xfId="979" applyFont="1" applyFill="1" applyBorder="1" applyAlignment="1">
      <alignment horizontal="left" vertical="top" wrapText="1"/>
    </xf>
    <xf numFmtId="9" fontId="77" fillId="32" borderId="0" xfId="979" applyFont="1" applyFill="1" applyBorder="1" applyAlignment="1">
      <alignment horizontal="center" vertical="top"/>
    </xf>
    <xf numFmtId="9" fontId="2" fillId="0" borderId="0" xfId="979" applyFont="1" applyFill="1" applyBorder="1" applyAlignment="1">
      <alignment vertical="top"/>
    </xf>
    <xf numFmtId="9" fontId="77" fillId="0" borderId="0" xfId="979" applyFont="1" applyFill="1" applyBorder="1" applyAlignment="1">
      <alignment horizontal="center" vertical="top"/>
    </xf>
    <xf numFmtId="9" fontId="77" fillId="0" borderId="0" xfId="979" applyFont="1" applyFill="1" applyBorder="1" applyAlignment="1">
      <alignment vertical="top"/>
    </xf>
    <xf numFmtId="0" fontId="124" fillId="0" borderId="65" xfId="0" applyNumberFormat="1" applyFont="1" applyFill="1" applyBorder="1" applyAlignment="1">
      <alignment horizontal="center" vertical="center" wrapText="1"/>
    </xf>
    <xf numFmtId="0" fontId="3" fillId="0" borderId="65" xfId="279" applyBorder="1" applyAlignment="1">
      <alignment horizontal="left" vertical="top" wrapText="1"/>
    </xf>
    <xf numFmtId="0" fontId="7" fillId="0" borderId="65" xfId="281" applyBorder="1" applyAlignment="1">
      <alignment horizontal="left" vertical="top" wrapText="1"/>
    </xf>
    <xf numFmtId="0" fontId="8" fillId="0" borderId="103" xfId="998" applyNumberFormat="1" applyFont="1" applyFill="1" applyBorder="1" applyAlignment="1">
      <alignment horizontal="center" vertical="center"/>
    </xf>
    <xf numFmtId="0" fontId="3" fillId="0" borderId="65" xfId="279" applyBorder="1" applyAlignment="1" applyProtection="1">
      <alignment horizontal="left" vertical="top" wrapText="1"/>
      <protection locked="0"/>
    </xf>
    <xf numFmtId="0" fontId="55" fillId="0" borderId="65" xfId="279" applyFont="1" applyBorder="1" applyAlignment="1" applyProtection="1">
      <alignment horizontal="left" wrapText="1"/>
    </xf>
    <xf numFmtId="49" fontId="107" fillId="0" borderId="0" xfId="281" applyNumberFormat="1" applyFont="1" applyBorder="1" applyAlignment="1">
      <alignment vertical="top"/>
    </xf>
    <xf numFmtId="0" fontId="131" fillId="0" borderId="0" xfId="279" applyFont="1" applyAlignment="1">
      <alignment horizontal="left" vertical="center" wrapText="1"/>
    </xf>
    <xf numFmtId="0" fontId="124" fillId="41" borderId="65" xfId="0" applyFont="1" applyFill="1" applyBorder="1" applyAlignment="1" applyProtection="1">
      <alignment horizontal="left" wrapText="1"/>
    </xf>
    <xf numFmtId="0" fontId="8" fillId="41" borderId="65" xfId="0" applyFont="1" applyFill="1" applyBorder="1" applyAlignment="1" applyProtection="1">
      <alignment horizontal="left" wrapText="1"/>
    </xf>
    <xf numFmtId="174" fontId="8" fillId="41" borderId="65" xfId="0" applyNumberFormat="1" applyFont="1" applyFill="1" applyBorder="1" applyAlignment="1" applyProtection="1">
      <alignment horizontal="center"/>
      <protection locked="0"/>
    </xf>
    <xf numFmtId="4" fontId="8" fillId="41" borderId="65" xfId="0" applyNumberFormat="1" applyFont="1" applyFill="1" applyBorder="1" applyAlignment="1" applyProtection="1">
      <alignment horizontal="center"/>
      <protection locked="0"/>
    </xf>
    <xf numFmtId="175" fontId="8" fillId="41" borderId="65" xfId="978" applyNumberFormat="1" applyFont="1" applyFill="1" applyBorder="1" applyAlignment="1" applyProtection="1">
      <alignment horizontal="center"/>
      <protection locked="0"/>
    </xf>
    <xf numFmtId="175" fontId="8" fillId="41" borderId="65" xfId="0" applyNumberFormat="1" applyFont="1" applyFill="1" applyBorder="1" applyAlignment="1">
      <alignment horizontal="center"/>
    </xf>
    <xf numFmtId="0" fontId="8" fillId="0" borderId="65" xfId="0" applyFont="1" applyFill="1" applyBorder="1" applyAlignment="1" applyProtection="1">
      <alignment horizontal="left" vertical="center" wrapText="1"/>
    </xf>
    <xf numFmtId="0" fontId="3" fillId="41" borderId="65" xfId="279" applyFont="1" applyFill="1" applyBorder="1" applyAlignment="1" applyProtection="1">
      <alignment horizontal="left" wrapText="1"/>
    </xf>
    <xf numFmtId="0" fontId="129" fillId="41" borderId="65" xfId="0" applyFont="1" applyFill="1" applyBorder="1" applyAlignment="1">
      <alignment horizontal="left" vertical="top" wrapText="1"/>
    </xf>
    <xf numFmtId="49" fontId="3" fillId="41" borderId="22" xfId="279" applyNumberFormat="1" applyFill="1" applyBorder="1" applyAlignment="1">
      <alignment horizontal="left"/>
    </xf>
    <xf numFmtId="0" fontId="3" fillId="41" borderId="86" xfId="279" applyFont="1" applyFill="1" applyBorder="1" applyAlignment="1" applyProtection="1">
      <alignment horizontal="left" wrapText="1"/>
    </xf>
    <xf numFmtId="2" fontId="3" fillId="41" borderId="22" xfId="279" applyNumberFormat="1" applyFill="1" applyBorder="1" applyAlignment="1">
      <alignment horizontal="right"/>
    </xf>
    <xf numFmtId="176" fontId="3" fillId="41" borderId="22" xfId="279" applyNumberFormat="1" applyFill="1" applyBorder="1" applyAlignment="1">
      <alignment horizontal="right"/>
    </xf>
    <xf numFmtId="49" fontId="3" fillId="41" borderId="65" xfId="279" applyNumberFormat="1" applyFill="1" applyBorder="1" applyAlignment="1">
      <alignment horizontal="left"/>
    </xf>
    <xf numFmtId="2" fontId="3" fillId="41" borderId="65" xfId="279" applyNumberFormat="1" applyFill="1" applyBorder="1" applyAlignment="1">
      <alignment horizontal="right"/>
    </xf>
    <xf numFmtId="176" fontId="3" fillId="41" borderId="65" xfId="279" applyNumberFormat="1" applyFill="1" applyBorder="1" applyAlignment="1">
      <alignment horizontal="right"/>
    </xf>
    <xf numFmtId="49" fontId="80" fillId="41" borderId="65" xfId="281" applyNumberFormat="1" applyFont="1" applyFill="1" applyBorder="1" applyAlignment="1">
      <alignment horizontal="left" vertical="top" wrapText="1"/>
    </xf>
    <xf numFmtId="0" fontId="55" fillId="41" borderId="65" xfId="279" applyFont="1" applyFill="1" applyBorder="1" applyAlignment="1" applyProtection="1">
      <alignment horizontal="left" wrapText="1"/>
    </xf>
    <xf numFmtId="1" fontId="79" fillId="0" borderId="65" xfId="281" applyNumberFormat="1" applyFont="1" applyFill="1" applyBorder="1" applyAlignment="1">
      <alignment horizontal="center" vertical="center"/>
    </xf>
    <xf numFmtId="3" fontId="79" fillId="0" borderId="65" xfId="281" applyNumberFormat="1" applyFont="1" applyFill="1" applyBorder="1" applyAlignment="1">
      <alignment horizontal="center" vertical="center"/>
    </xf>
    <xf numFmtId="4" fontId="76" fillId="0" borderId="65" xfId="281" applyNumberFormat="1" applyFont="1" applyFill="1" applyBorder="1" applyAlignment="1">
      <alignment vertical="center"/>
    </xf>
    <xf numFmtId="4" fontId="73" fillId="0" borderId="65" xfId="281" applyNumberFormat="1" applyFont="1" applyBorder="1" applyAlignment="1">
      <alignment horizontal="center" vertical="center"/>
    </xf>
    <xf numFmtId="0" fontId="7" fillId="41" borderId="22" xfId="281" applyNumberFormat="1" applyFill="1" applyBorder="1" applyAlignment="1">
      <alignment horizontal="left" vertical="top" wrapText="1"/>
    </xf>
    <xf numFmtId="1" fontId="79" fillId="41" borderId="22" xfId="281" applyNumberFormat="1" applyFont="1" applyFill="1" applyBorder="1" applyAlignment="1">
      <alignment horizontal="center" vertical="top"/>
    </xf>
    <xf numFmtId="0" fontId="4" fillId="41" borderId="0" xfId="281" quotePrefix="1" applyNumberFormat="1" applyFont="1" applyFill="1" applyBorder="1" applyAlignment="1">
      <alignment horizontal="left" vertical="top" wrapText="1"/>
    </xf>
    <xf numFmtId="1" fontId="79" fillId="41" borderId="0" xfId="281" applyNumberFormat="1" applyFont="1" applyFill="1" applyBorder="1" applyAlignment="1">
      <alignment horizontal="center" vertical="top"/>
    </xf>
    <xf numFmtId="0" fontId="4" fillId="41" borderId="29" xfId="281" applyNumberFormat="1" applyFont="1" applyFill="1" applyBorder="1" applyAlignment="1">
      <alignment horizontal="left" vertical="top" wrapText="1"/>
    </xf>
    <xf numFmtId="1" fontId="79" fillId="41" borderId="29" xfId="281" applyNumberFormat="1" applyFont="1" applyFill="1" applyBorder="1" applyAlignment="1">
      <alignment horizontal="center" vertical="top"/>
    </xf>
    <xf numFmtId="4" fontId="73" fillId="0" borderId="85" xfId="281" applyNumberFormat="1" applyFont="1" applyFill="1" applyBorder="1" applyAlignment="1">
      <alignment horizontal="center" vertical="center"/>
    </xf>
    <xf numFmtId="0" fontId="71" fillId="41" borderId="65" xfId="281" applyNumberFormat="1" applyFont="1" applyFill="1" applyBorder="1" applyAlignment="1">
      <alignment horizontal="left" vertical="top" wrapText="1"/>
    </xf>
    <xf numFmtId="49" fontId="71" fillId="41" borderId="65" xfId="281" applyNumberFormat="1" applyFont="1" applyFill="1" applyBorder="1" applyAlignment="1">
      <alignment horizontal="left" vertical="top"/>
    </xf>
    <xf numFmtId="1" fontId="79" fillId="41" borderId="65" xfId="281" applyNumberFormat="1" applyFont="1" applyFill="1" applyBorder="1" applyAlignment="1">
      <alignment horizontal="center" vertical="top"/>
    </xf>
    <xf numFmtId="3" fontId="79" fillId="41" borderId="65" xfId="281" applyNumberFormat="1" applyFont="1" applyFill="1" applyBorder="1" applyAlignment="1">
      <alignment horizontal="center" vertical="top"/>
    </xf>
    <xf numFmtId="4" fontId="73" fillId="41" borderId="65" xfId="281" applyNumberFormat="1" applyFont="1" applyFill="1" applyBorder="1" applyAlignment="1">
      <alignment horizontal="center" vertical="top"/>
    </xf>
    <xf numFmtId="0" fontId="55" fillId="41" borderId="65" xfId="279" applyFont="1" applyFill="1" applyBorder="1" applyAlignment="1" applyProtection="1">
      <alignment horizontal="left" vertical="center" wrapText="1"/>
    </xf>
    <xf numFmtId="1" fontId="79" fillId="41" borderId="65" xfId="281" applyNumberFormat="1" applyFont="1" applyFill="1" applyBorder="1" applyAlignment="1">
      <alignment horizontal="left" vertical="center"/>
    </xf>
    <xf numFmtId="3" fontId="79" fillId="41" borderId="65" xfId="281" applyNumberFormat="1" applyFont="1" applyFill="1" applyBorder="1" applyAlignment="1">
      <alignment horizontal="left" vertical="center"/>
    </xf>
    <xf numFmtId="0" fontId="71" fillId="41" borderId="65" xfId="281" applyNumberFormat="1" applyFont="1" applyFill="1" applyBorder="1" applyAlignment="1">
      <alignment horizontal="left" vertical="center" wrapText="1"/>
    </xf>
    <xf numFmtId="0" fontId="79" fillId="41" borderId="65" xfId="281" applyFont="1" applyFill="1" applyBorder="1" applyAlignment="1">
      <alignment horizontal="left" vertical="center"/>
    </xf>
    <xf numFmtId="0" fontId="37" fillId="41" borderId="65" xfId="0" applyFont="1" applyFill="1" applyBorder="1" applyAlignment="1">
      <alignment horizontal="left" vertical="center" wrapText="1"/>
    </xf>
    <xf numFmtId="0" fontId="71" fillId="0" borderId="65" xfId="281" applyNumberFormat="1" applyFont="1" applyFill="1" applyBorder="1" applyAlignment="1">
      <alignment horizontal="left" vertical="top" wrapText="1"/>
    </xf>
    <xf numFmtId="0" fontId="71" fillId="0" borderId="65" xfId="281" applyNumberFormat="1" applyFont="1" applyBorder="1" applyAlignment="1">
      <alignment horizontal="left" vertical="top" wrapText="1"/>
    </xf>
    <xf numFmtId="0" fontId="135" fillId="0" borderId="65" xfId="0" applyFont="1" applyBorder="1"/>
    <xf numFmtId="4" fontId="134" fillId="0" borderId="65" xfId="0" applyNumberFormat="1" applyFont="1" applyBorder="1" applyAlignment="1">
      <alignment horizontal="left" vertical="center" wrapText="1"/>
    </xf>
    <xf numFmtId="0" fontId="136" fillId="0" borderId="0" xfId="0" applyFont="1"/>
    <xf numFmtId="4" fontId="74" fillId="41" borderId="0" xfId="281" applyNumberFormat="1" applyFont="1" applyFill="1" applyBorder="1" applyAlignment="1">
      <alignment horizontal="center" vertical="top"/>
    </xf>
    <xf numFmtId="172" fontId="118" fillId="25" borderId="63" xfId="0" applyNumberFormat="1" applyFont="1" applyFill="1" applyBorder="1" applyAlignment="1">
      <alignment horizontal="center" vertical="center" wrapText="1"/>
    </xf>
    <xf numFmtId="49" fontId="3" fillId="0" borderId="22" xfId="279" applyNumberFormat="1" applyFont="1" applyBorder="1" applyAlignment="1" applyProtection="1">
      <alignment horizontal="left"/>
    </xf>
    <xf numFmtId="49" fontId="67" fillId="0" borderId="0" xfId="998" applyNumberFormat="1" applyFont="1" applyBorder="1" applyAlignment="1">
      <alignment horizontal="left" vertical="top"/>
    </xf>
    <xf numFmtId="49" fontId="72" fillId="0" borderId="0" xfId="279" applyNumberFormat="1" applyFont="1"/>
    <xf numFmtId="0" fontId="132" fillId="0" borderId="65" xfId="0" applyFont="1" applyFill="1" applyBorder="1" applyAlignment="1" applyProtection="1">
      <alignment horizontal="left" wrapText="1"/>
    </xf>
    <xf numFmtId="174" fontId="132" fillId="0" borderId="65" xfId="0" applyNumberFormat="1" applyFont="1" applyFill="1" applyBorder="1" applyAlignment="1" applyProtection="1">
      <alignment horizontal="center"/>
      <protection locked="0"/>
    </xf>
    <xf numFmtId="4" fontId="132" fillId="0" borderId="65" xfId="0" applyNumberFormat="1" applyFont="1" applyFill="1" applyBorder="1" applyAlignment="1" applyProtection="1">
      <alignment horizontal="center"/>
      <protection locked="0"/>
    </xf>
    <xf numFmtId="175" fontId="132" fillId="0" borderId="65" xfId="978" applyNumberFormat="1" applyFont="1" applyFill="1" applyBorder="1" applyAlignment="1" applyProtection="1">
      <alignment horizontal="center"/>
      <protection locked="0"/>
    </xf>
    <xf numFmtId="175" fontId="132" fillId="0" borderId="65" xfId="0" applyNumberFormat="1" applyFont="1" applyFill="1" applyBorder="1" applyAlignment="1">
      <alignment horizontal="center"/>
    </xf>
    <xf numFmtId="49" fontId="137" fillId="0" borderId="85" xfId="0" applyNumberFormat="1" applyFont="1" applyFill="1" applyBorder="1" applyAlignment="1" applyProtection="1">
      <alignment horizontal="left"/>
    </xf>
    <xf numFmtId="49" fontId="137" fillId="0" borderId="86" xfId="0" applyNumberFormat="1" applyFont="1" applyFill="1" applyBorder="1" applyAlignment="1" applyProtection="1">
      <alignment horizontal="left"/>
    </xf>
    <xf numFmtId="49" fontId="138" fillId="0" borderId="65" xfId="0" applyNumberFormat="1" applyFont="1" applyFill="1" applyBorder="1" applyAlignment="1" applyProtection="1">
      <alignment horizontal="left" wrapText="1"/>
    </xf>
    <xf numFmtId="0" fontId="139" fillId="0" borderId="18" xfId="0" applyNumberFormat="1" applyFont="1" applyFill="1" applyBorder="1" applyAlignment="1">
      <alignment horizontal="left" vertical="top" wrapText="1"/>
    </xf>
    <xf numFmtId="4" fontId="139" fillId="29" borderId="24" xfId="0" applyNumberFormat="1" applyFont="1" applyFill="1" applyBorder="1" applyAlignment="1">
      <alignment vertical="top" wrapText="1"/>
    </xf>
    <xf numFmtId="172" fontId="139" fillId="0" borderId="18" xfId="279" applyNumberFormat="1" applyFont="1" applyBorder="1" applyAlignment="1">
      <alignment vertical="top" shrinkToFit="1"/>
    </xf>
    <xf numFmtId="172" fontId="139" fillId="0" borderId="37" xfId="0" applyNumberFormat="1" applyFont="1" applyBorder="1" applyAlignment="1">
      <alignment horizontal="right" vertical="top" shrinkToFit="1"/>
    </xf>
    <xf numFmtId="0" fontId="140" fillId="0" borderId="17" xfId="0" applyNumberFormat="1" applyFont="1" applyFill="1" applyBorder="1" applyAlignment="1">
      <alignment horizontal="left" vertical="top" wrapText="1"/>
    </xf>
    <xf numFmtId="4" fontId="134" fillId="0" borderId="65" xfId="0" applyNumberFormat="1" applyFont="1" applyBorder="1" applyAlignment="1">
      <alignment horizontal="left" vertical="center" wrapText="1"/>
    </xf>
    <xf numFmtId="4" fontId="134" fillId="0" borderId="65" xfId="0" applyNumberFormat="1" applyFont="1" applyBorder="1" applyAlignment="1">
      <alignment horizontal="center" vertical="center" wrapText="1"/>
    </xf>
    <xf numFmtId="4" fontId="134" fillId="0" borderId="65" xfId="0" applyNumberFormat="1" applyFont="1" applyBorder="1" applyAlignment="1">
      <alignment horizontal="left" vertical="center"/>
    </xf>
    <xf numFmtId="49" fontId="42" fillId="0" borderId="65" xfId="0" applyNumberFormat="1" applyFont="1" applyBorder="1" applyAlignment="1">
      <alignment horizontal="left" vertical="center" wrapText="1"/>
    </xf>
    <xf numFmtId="49" fontId="134" fillId="0" borderId="65" xfId="0" applyNumberFormat="1" applyFont="1" applyBorder="1" applyAlignment="1">
      <alignment horizontal="left" vertical="center" wrapText="1"/>
    </xf>
    <xf numFmtId="0" fontId="126" fillId="0" borderId="65" xfId="0" applyFont="1" applyBorder="1" applyAlignment="1">
      <alignment horizontal="left" vertical="center" wrapText="1"/>
    </xf>
    <xf numFmtId="0" fontId="126" fillId="0" borderId="65" xfId="0" applyFont="1" applyBorder="1" applyAlignment="1">
      <alignment horizontal="left" vertical="center"/>
    </xf>
    <xf numFmtId="0" fontId="126" fillId="0" borderId="65" xfId="0" applyFont="1" applyBorder="1" applyAlignment="1">
      <alignment horizontal="left"/>
    </xf>
    <xf numFmtId="0" fontId="126" fillId="0" borderId="94" xfId="0" applyFont="1" applyBorder="1" applyAlignment="1">
      <alignment horizontal="left" wrapText="1"/>
    </xf>
    <xf numFmtId="0" fontId="67" fillId="0" borderId="26" xfId="351" applyFont="1" applyFill="1" applyBorder="1" applyAlignment="1" applyProtection="1">
      <alignment horizontal="center" vertical="center"/>
    </xf>
    <xf numFmtId="0" fontId="67" fillId="0" borderId="19" xfId="351" applyFont="1" applyFill="1" applyBorder="1" applyAlignment="1" applyProtection="1">
      <alignment horizontal="center" vertical="center"/>
    </xf>
    <xf numFmtId="0" fontId="67" fillId="0" borderId="42" xfId="351" applyFont="1" applyFill="1" applyBorder="1" applyAlignment="1" applyProtection="1">
      <alignment horizontal="center" vertical="center"/>
    </xf>
    <xf numFmtId="0" fontId="72" fillId="0" borderId="26" xfId="340" applyFont="1" applyBorder="1" applyAlignment="1" applyProtection="1">
      <alignment horizontal="center" vertical="center" wrapText="1"/>
    </xf>
    <xf numFmtId="0" fontId="72" fillId="0" borderId="19" xfId="340" applyFont="1" applyBorder="1" applyAlignment="1" applyProtection="1">
      <alignment horizontal="center" vertical="center" wrapText="1"/>
    </xf>
    <xf numFmtId="0" fontId="72" fillId="0" borderId="42" xfId="340" applyFont="1" applyBorder="1" applyAlignment="1" applyProtection="1">
      <alignment horizontal="center" vertical="center" wrapText="1"/>
    </xf>
    <xf numFmtId="49" fontId="125" fillId="0" borderId="22" xfId="351" applyNumberFormat="1" applyFont="1" applyFill="1" applyBorder="1" applyAlignment="1" applyProtection="1">
      <alignment horizontal="center" vertical="center" wrapText="1"/>
    </xf>
    <xf numFmtId="49" fontId="125" fillId="0" borderId="29" xfId="351" applyNumberFormat="1" applyFont="1" applyFill="1" applyBorder="1" applyAlignment="1" applyProtection="1">
      <alignment horizontal="center" vertical="center" wrapText="1"/>
    </xf>
    <xf numFmtId="4" fontId="125" fillId="0" borderId="30" xfId="338" applyNumberFormat="1" applyFont="1" applyFill="1" applyBorder="1" applyAlignment="1" applyProtection="1">
      <alignment horizontal="center" vertical="center"/>
    </xf>
    <xf numFmtId="4" fontId="125" fillId="0" borderId="31" xfId="338" applyNumberFormat="1" applyFont="1" applyFill="1" applyBorder="1" applyAlignment="1" applyProtection="1">
      <alignment horizontal="center" vertical="center"/>
    </xf>
    <xf numFmtId="4" fontId="125" fillId="0" borderId="32" xfId="338" applyNumberFormat="1" applyFont="1" applyFill="1" applyBorder="1" applyAlignment="1" applyProtection="1">
      <alignment horizontal="center" vertical="center"/>
    </xf>
    <xf numFmtId="4" fontId="125" fillId="0" borderId="33" xfId="338" applyNumberFormat="1" applyFont="1" applyFill="1" applyBorder="1" applyAlignment="1" applyProtection="1">
      <alignment horizontal="center" vertical="center"/>
    </xf>
    <xf numFmtId="4" fontId="125" fillId="0" borderId="22" xfId="338" applyNumberFormat="1" applyFont="1" applyFill="1" applyBorder="1" applyAlignment="1" applyProtection="1">
      <alignment horizontal="center" vertical="center" wrapText="1"/>
    </xf>
    <xf numFmtId="4" fontId="125" fillId="0" borderId="29" xfId="338" applyNumberFormat="1" applyFont="1" applyFill="1" applyBorder="1" applyAlignment="1" applyProtection="1">
      <alignment horizontal="center" vertical="center" wrapText="1"/>
    </xf>
    <xf numFmtId="0" fontId="59" fillId="25" borderId="91" xfId="279" applyFont="1" applyFill="1" applyBorder="1" applyAlignment="1">
      <alignment horizontal="center" vertical="center"/>
    </xf>
    <xf numFmtId="0" fontId="59" fillId="25" borderId="19" xfId="279" applyFont="1" applyFill="1" applyBorder="1" applyAlignment="1">
      <alignment horizontal="center" vertical="center"/>
    </xf>
    <xf numFmtId="0" fontId="59" fillId="25" borderId="48" xfId="279" applyFont="1" applyFill="1" applyBorder="1" applyAlignment="1">
      <alignment horizontal="center" vertical="center"/>
    </xf>
    <xf numFmtId="0" fontId="57" fillId="0" borderId="26" xfId="351" applyFont="1" applyFill="1" applyBorder="1" applyAlignment="1" applyProtection="1">
      <alignment horizontal="center" vertical="center" wrapText="1"/>
    </xf>
    <xf numFmtId="0" fontId="57" fillId="0" borderId="19" xfId="351" applyFont="1" applyFill="1" applyBorder="1" applyAlignment="1" applyProtection="1">
      <alignment horizontal="center" vertical="center" wrapText="1"/>
    </xf>
    <xf numFmtId="0" fontId="57" fillId="0" borderId="42" xfId="351" applyFont="1" applyFill="1" applyBorder="1" applyAlignment="1" applyProtection="1">
      <alignment horizontal="center" vertical="center" wrapText="1"/>
    </xf>
    <xf numFmtId="0" fontId="58" fillId="0" borderId="26" xfId="340" applyFont="1" applyBorder="1" applyAlignment="1" applyProtection="1">
      <alignment horizontal="center" vertical="center" wrapText="1"/>
    </xf>
    <xf numFmtId="0" fontId="58" fillId="0" borderId="19" xfId="340" applyFont="1" applyBorder="1" applyAlignment="1" applyProtection="1">
      <alignment horizontal="center" vertical="center" wrapText="1"/>
    </xf>
    <xf numFmtId="0" fontId="58" fillId="0" borderId="42" xfId="340" applyFont="1" applyBorder="1" applyAlignment="1" applyProtection="1">
      <alignment horizontal="center" vertical="center" wrapText="1"/>
    </xf>
    <xf numFmtId="49" fontId="83" fillId="33" borderId="22" xfId="351" applyNumberFormat="1" applyFont="1" applyFill="1" applyBorder="1" applyAlignment="1" applyProtection="1">
      <alignment horizontal="center" vertical="center" wrapText="1"/>
    </xf>
    <xf numFmtId="49" fontId="83" fillId="33" borderId="29" xfId="351" applyNumberFormat="1" applyFont="1" applyFill="1" applyBorder="1" applyAlignment="1" applyProtection="1">
      <alignment horizontal="center" vertical="center" wrapText="1"/>
    </xf>
    <xf numFmtId="4" fontId="83" fillId="33" borderId="30" xfId="338" applyNumberFormat="1" applyFont="1" applyFill="1" applyBorder="1" applyAlignment="1" applyProtection="1">
      <alignment horizontal="center" vertical="center"/>
    </xf>
    <xf numFmtId="4" fontId="83" fillId="33" borderId="31" xfId="338" applyNumberFormat="1" applyFont="1" applyFill="1" applyBorder="1" applyAlignment="1" applyProtection="1">
      <alignment horizontal="center" vertical="center"/>
    </xf>
    <xf numFmtId="4" fontId="83" fillId="33" borderId="32" xfId="338" applyNumberFormat="1" applyFont="1" applyFill="1" applyBorder="1" applyAlignment="1" applyProtection="1">
      <alignment horizontal="center" vertical="center"/>
    </xf>
    <xf numFmtId="4" fontId="83" fillId="33" borderId="33" xfId="338" applyNumberFormat="1" applyFont="1" applyFill="1" applyBorder="1" applyAlignment="1" applyProtection="1">
      <alignment horizontal="center" vertical="center"/>
    </xf>
    <xf numFmtId="4" fontId="83" fillId="33" borderId="22" xfId="338" applyNumberFormat="1" applyFont="1" applyFill="1" applyBorder="1" applyAlignment="1" applyProtection="1">
      <alignment horizontal="center" vertical="center" wrapText="1"/>
    </xf>
    <xf numFmtId="4" fontId="83" fillId="33" borderId="29" xfId="338" applyNumberFormat="1" applyFont="1" applyFill="1" applyBorder="1" applyAlignment="1" applyProtection="1">
      <alignment horizontal="center" vertical="center" wrapText="1"/>
    </xf>
    <xf numFmtId="0" fontId="57" fillId="0" borderId="65" xfId="279" applyNumberFormat="1" applyFont="1" applyBorder="1" applyAlignment="1">
      <alignment horizontal="center" vertical="top" wrapText="1"/>
    </xf>
    <xf numFmtId="0" fontId="57" fillId="31" borderId="26" xfId="351" applyFont="1" applyFill="1" applyBorder="1" applyAlignment="1" applyProtection="1">
      <alignment horizontal="center" vertical="center"/>
    </xf>
    <xf numFmtId="0" fontId="57" fillId="31" borderId="19" xfId="351" applyFont="1" applyFill="1" applyBorder="1" applyAlignment="1" applyProtection="1">
      <alignment horizontal="center" vertical="center"/>
    </xf>
    <xf numFmtId="0" fontId="57" fillId="31" borderId="48" xfId="351" applyFont="1" applyFill="1" applyBorder="1" applyAlignment="1" applyProtection="1">
      <alignment horizontal="center" vertical="center"/>
    </xf>
    <xf numFmtId="0" fontId="57" fillId="31" borderId="26" xfId="351" applyFont="1" applyFill="1" applyBorder="1" applyAlignment="1" applyProtection="1">
      <alignment horizontal="center" vertical="center" wrapText="1"/>
    </xf>
    <xf numFmtId="0" fontId="57" fillId="31" borderId="19" xfId="351" applyFont="1" applyFill="1" applyBorder="1" applyAlignment="1" applyProtection="1">
      <alignment horizontal="center" vertical="center" wrapText="1"/>
    </xf>
    <xf numFmtId="0" fontId="57" fillId="31" borderId="48" xfId="351" applyFont="1" applyFill="1" applyBorder="1" applyAlignment="1" applyProtection="1">
      <alignment horizontal="center" vertical="center" wrapText="1"/>
    </xf>
    <xf numFmtId="0" fontId="59" fillId="0" borderId="65" xfId="279" applyFont="1" applyFill="1" applyBorder="1" applyAlignment="1" applyProtection="1">
      <alignment horizontal="center" vertical="center" wrapText="1"/>
    </xf>
    <xf numFmtId="0" fontId="105" fillId="0" borderId="0" xfId="281" applyFont="1" applyBorder="1" applyAlignment="1">
      <alignment horizontal="left" vertical="top" wrapText="1"/>
    </xf>
    <xf numFmtId="4" fontId="90" fillId="0" borderId="0" xfId="281" applyNumberFormat="1" applyFont="1" applyFill="1" applyBorder="1" applyAlignment="1">
      <alignment horizontal="left" vertical="top" wrapText="1"/>
    </xf>
    <xf numFmtId="0" fontId="71" fillId="0" borderId="0" xfId="281" applyFont="1" applyBorder="1" applyAlignment="1">
      <alignment horizontal="center" vertical="top" wrapText="1"/>
    </xf>
    <xf numFmtId="0" fontId="71" fillId="0" borderId="0" xfId="281" applyFont="1" applyAlignment="1">
      <alignment horizontal="left" vertical="top" wrapText="1"/>
    </xf>
    <xf numFmtId="49" fontId="78" fillId="24" borderId="49" xfId="0" applyNumberFormat="1" applyFont="1" applyFill="1" applyBorder="1" applyAlignment="1">
      <alignment horizontal="left" wrapText="1"/>
    </xf>
    <xf numFmtId="49" fontId="78" fillId="24" borderId="48" xfId="0" applyNumberFormat="1" applyFont="1" applyFill="1" applyBorder="1" applyAlignment="1">
      <alignment horizontal="left" wrapText="1"/>
    </xf>
    <xf numFmtId="0" fontId="78" fillId="0" borderId="26" xfId="351" applyFont="1" applyFill="1" applyBorder="1" applyAlignment="1" applyProtection="1">
      <alignment horizontal="center" vertical="center" wrapText="1"/>
    </xf>
    <xf numFmtId="0" fontId="78" fillId="0" borderId="19" xfId="351" applyFont="1" applyFill="1" applyBorder="1" applyAlignment="1" applyProtection="1">
      <alignment horizontal="center" vertical="center" wrapText="1"/>
    </xf>
    <xf numFmtId="0" fontId="78" fillId="0" borderId="42" xfId="351" applyFont="1" applyFill="1" applyBorder="1" applyAlignment="1" applyProtection="1">
      <alignment horizontal="center" vertical="center" wrapText="1"/>
    </xf>
    <xf numFmtId="0" fontId="113" fillId="0" borderId="26" xfId="340" applyFont="1" applyBorder="1" applyAlignment="1" applyProtection="1">
      <alignment horizontal="center" vertical="center" wrapText="1"/>
    </xf>
    <xf numFmtId="0" fontId="113" fillId="0" borderId="19" xfId="340" applyFont="1" applyBorder="1" applyAlignment="1" applyProtection="1">
      <alignment horizontal="center" vertical="center" wrapText="1"/>
    </xf>
    <xf numFmtId="0" fontId="113" fillId="0" borderId="42" xfId="340" applyFont="1" applyBorder="1" applyAlignment="1" applyProtection="1">
      <alignment horizontal="center" vertical="center" wrapText="1"/>
    </xf>
    <xf numFmtId="49" fontId="115" fillId="0" borderId="22" xfId="351" applyNumberFormat="1" applyFont="1" applyFill="1" applyBorder="1" applyAlignment="1" applyProtection="1">
      <alignment horizontal="center" vertical="center" wrapText="1"/>
    </xf>
    <xf numFmtId="49" fontId="115" fillId="0" borderId="29" xfId="351" applyNumberFormat="1" applyFont="1" applyFill="1" applyBorder="1" applyAlignment="1" applyProtection="1">
      <alignment horizontal="center" vertical="center" wrapText="1"/>
    </xf>
    <xf numFmtId="4" fontId="115" fillId="0" borderId="30" xfId="338" applyNumberFormat="1" applyFont="1" applyFill="1" applyBorder="1" applyAlignment="1" applyProtection="1">
      <alignment horizontal="center" vertical="center"/>
    </xf>
    <xf numFmtId="4" fontId="115" fillId="0" borderId="31" xfId="338" applyNumberFormat="1" applyFont="1" applyFill="1" applyBorder="1" applyAlignment="1" applyProtection="1">
      <alignment horizontal="center" vertical="center"/>
    </xf>
    <xf numFmtId="4" fontId="115" fillId="0" borderId="32" xfId="338" applyNumberFormat="1" applyFont="1" applyFill="1" applyBorder="1" applyAlignment="1" applyProtection="1">
      <alignment horizontal="center" vertical="center"/>
    </xf>
    <xf numFmtId="4" fontId="115" fillId="0" borderId="33" xfId="338" applyNumberFormat="1" applyFont="1" applyFill="1" applyBorder="1" applyAlignment="1" applyProtection="1">
      <alignment horizontal="center" vertical="center"/>
    </xf>
    <xf numFmtId="4" fontId="115" fillId="0" borderId="22" xfId="338" applyNumberFormat="1" applyFont="1" applyFill="1" applyBorder="1" applyAlignment="1" applyProtection="1">
      <alignment horizontal="center" vertical="center" wrapText="1"/>
    </xf>
    <xf numFmtId="4" fontId="115" fillId="0" borderId="29" xfId="338" applyNumberFormat="1" applyFont="1" applyFill="1" applyBorder="1" applyAlignment="1" applyProtection="1">
      <alignment horizontal="center" vertical="center" wrapText="1"/>
    </xf>
    <xf numFmtId="0" fontId="116" fillId="0" borderId="65" xfId="279" applyFont="1" applyFill="1" applyBorder="1" applyAlignment="1" applyProtection="1">
      <alignment horizontal="center" vertical="center" wrapText="1"/>
    </xf>
    <xf numFmtId="0" fontId="78" fillId="0" borderId="65" xfId="0" applyNumberFormat="1" applyFont="1" applyBorder="1" applyAlignment="1">
      <alignment horizontal="center" vertical="top" wrapText="1"/>
    </xf>
    <xf numFmtId="0" fontId="116" fillId="25" borderId="107" xfId="0" applyFont="1" applyFill="1" applyBorder="1" applyAlignment="1">
      <alignment horizontal="center" vertical="center"/>
    </xf>
    <xf numFmtId="0" fontId="116" fillId="25" borderId="99" xfId="0" applyFont="1" applyFill="1" applyBorder="1" applyAlignment="1">
      <alignment horizontal="center" vertical="center"/>
    </xf>
    <xf numFmtId="0" fontId="116" fillId="25" borderId="108" xfId="0" applyFont="1" applyFill="1" applyBorder="1" applyAlignment="1">
      <alignment horizontal="center" vertical="center"/>
    </xf>
    <xf numFmtId="0" fontId="78" fillId="40" borderId="98" xfId="351" applyFont="1" applyFill="1" applyBorder="1" applyAlignment="1" applyProtection="1">
      <alignment horizontal="center" vertical="center"/>
    </xf>
    <xf numFmtId="0" fontId="78" fillId="40" borderId="98" xfId="351" applyFont="1" applyFill="1" applyBorder="1" applyAlignment="1" applyProtection="1">
      <alignment horizontal="center" vertical="center" wrapText="1"/>
    </xf>
    <xf numFmtId="0" fontId="38" fillId="0" borderId="26" xfId="351" applyFont="1" applyFill="1" applyBorder="1" applyAlignment="1" applyProtection="1">
      <alignment horizontal="center" vertical="center"/>
    </xf>
    <xf numFmtId="0" fontId="38" fillId="0" borderId="19" xfId="351" applyFont="1" applyFill="1" applyBorder="1" applyAlignment="1" applyProtection="1">
      <alignment horizontal="center" vertical="center"/>
    </xf>
    <xf numFmtId="0" fontId="38" fillId="0" borderId="42" xfId="351" applyFont="1" applyFill="1" applyBorder="1" applyAlignment="1" applyProtection="1">
      <alignment horizontal="center" vertical="center"/>
    </xf>
    <xf numFmtId="0" fontId="66" fillId="0" borderId="26" xfId="340" applyFont="1" applyBorder="1" applyAlignment="1" applyProtection="1">
      <alignment horizontal="center" vertical="center" wrapText="1"/>
    </xf>
    <xf numFmtId="0" fontId="66" fillId="0" borderId="19" xfId="340" applyFont="1" applyBorder="1" applyAlignment="1" applyProtection="1">
      <alignment horizontal="center" vertical="center" wrapText="1"/>
    </xf>
    <xf numFmtId="0" fontId="66" fillId="0" borderId="42" xfId="340" applyFont="1" applyBorder="1" applyAlignment="1" applyProtection="1">
      <alignment horizontal="center" vertical="center" wrapText="1"/>
    </xf>
    <xf numFmtId="0" fontId="39" fillId="0" borderId="65" xfId="279" applyFont="1" applyFill="1" applyBorder="1" applyAlignment="1" applyProtection="1">
      <alignment horizontal="center" vertical="center" wrapText="1"/>
    </xf>
    <xf numFmtId="4" fontId="65" fillId="0" borderId="30" xfId="338" applyNumberFormat="1" applyFont="1" applyFill="1" applyBorder="1" applyAlignment="1" applyProtection="1">
      <alignment horizontal="center" vertical="center"/>
    </xf>
    <xf numFmtId="4" fontId="65" fillId="0" borderId="31" xfId="338" applyNumberFormat="1" applyFont="1" applyFill="1" applyBorder="1" applyAlignment="1" applyProtection="1">
      <alignment horizontal="center" vertical="center"/>
    </xf>
    <xf numFmtId="4" fontId="65" fillId="0" borderId="32" xfId="338" applyNumberFormat="1" applyFont="1" applyFill="1" applyBorder="1" applyAlignment="1" applyProtection="1">
      <alignment horizontal="center" vertical="center"/>
    </xf>
    <xf numFmtId="4" fontId="65" fillId="0" borderId="33" xfId="338" applyNumberFormat="1" applyFont="1" applyFill="1" applyBorder="1" applyAlignment="1" applyProtection="1">
      <alignment horizontal="center" vertical="center"/>
    </xf>
    <xf numFmtId="49" fontId="65" fillId="0" borderId="22" xfId="351" applyNumberFormat="1" applyFont="1" applyFill="1" applyBorder="1" applyAlignment="1" applyProtection="1">
      <alignment horizontal="center" vertical="center" wrapText="1"/>
    </xf>
    <xf numFmtId="49" fontId="65" fillId="0" borderId="29" xfId="351" applyNumberFormat="1" applyFont="1" applyFill="1" applyBorder="1" applyAlignment="1" applyProtection="1">
      <alignment horizontal="center" vertical="center" wrapText="1"/>
    </xf>
    <xf numFmtId="4" fontId="65" fillId="0" borderId="22" xfId="338" applyNumberFormat="1" applyFont="1" applyFill="1" applyBorder="1" applyAlignment="1" applyProtection="1">
      <alignment horizontal="center" vertical="center" wrapText="1"/>
    </xf>
    <xf numFmtId="4" fontId="65" fillId="0" borderId="29" xfId="338" applyNumberFormat="1" applyFont="1" applyFill="1" applyBorder="1" applyAlignment="1" applyProtection="1">
      <alignment horizontal="center" vertical="center" wrapText="1"/>
    </xf>
    <xf numFmtId="0" fontId="38" fillId="0" borderId="26" xfId="351" applyFont="1" applyFill="1" applyBorder="1" applyAlignment="1" applyProtection="1">
      <alignment horizontal="center" vertical="center" wrapText="1"/>
    </xf>
    <xf numFmtId="0" fontId="38" fillId="0" borderId="19" xfId="351" applyFont="1" applyFill="1" applyBorder="1" applyAlignment="1" applyProtection="1">
      <alignment horizontal="center" vertical="center" wrapText="1"/>
    </xf>
    <xf numFmtId="0" fontId="38" fillId="0" borderId="48" xfId="351" applyFont="1" applyFill="1" applyBorder="1" applyAlignment="1" applyProtection="1">
      <alignment horizontal="center" vertical="center" wrapText="1"/>
    </xf>
    <xf numFmtId="49" fontId="38" fillId="24" borderId="49" xfId="0" applyNumberFormat="1" applyFont="1" applyFill="1" applyBorder="1" applyAlignment="1">
      <alignment horizontal="left" wrapText="1"/>
    </xf>
    <xf numFmtId="49" fontId="38" fillId="24" borderId="48" xfId="0" applyNumberFormat="1" applyFont="1" applyFill="1" applyBorder="1" applyAlignment="1">
      <alignment horizontal="left" wrapText="1"/>
    </xf>
    <xf numFmtId="0" fontId="38" fillId="0" borderId="48" xfId="351" applyFont="1" applyFill="1" applyBorder="1" applyAlignment="1" applyProtection="1">
      <alignment horizontal="center" vertical="center"/>
    </xf>
    <xf numFmtId="0" fontId="125" fillId="0" borderId="43" xfId="351" applyNumberFormat="1" applyFont="1" applyFill="1" applyBorder="1" applyAlignment="1" applyProtection="1">
      <alignment horizontal="center" vertical="center" wrapText="1"/>
      <protection locked="0"/>
    </xf>
    <xf numFmtId="0" fontId="125" fillId="0" borderId="28" xfId="351" applyNumberFormat="1" applyFont="1" applyFill="1" applyBorder="1" applyAlignment="1" applyProtection="1">
      <alignment horizontal="center" vertical="center" wrapText="1"/>
      <protection locked="0"/>
    </xf>
    <xf numFmtId="0" fontId="125" fillId="0" borderId="44" xfId="351" applyNumberFormat="1" applyFont="1" applyFill="1" applyBorder="1" applyAlignment="1" applyProtection="1">
      <alignment horizontal="center" vertical="center" wrapText="1"/>
      <protection locked="0"/>
    </xf>
    <xf numFmtId="0" fontId="125" fillId="0" borderId="45" xfId="351" applyNumberFormat="1" applyFont="1" applyFill="1" applyBorder="1" applyAlignment="1" applyProtection="1">
      <alignment horizontal="center" vertical="center" wrapText="1"/>
      <protection locked="0"/>
    </xf>
    <xf numFmtId="0" fontId="125" fillId="0" borderId="46" xfId="351" applyNumberFormat="1" applyFont="1" applyFill="1" applyBorder="1" applyAlignment="1" applyProtection="1">
      <alignment horizontal="center" vertical="center" wrapText="1"/>
      <protection locked="0"/>
    </xf>
    <xf numFmtId="0" fontId="125" fillId="0" borderId="47" xfId="351" applyNumberFormat="1" applyFont="1" applyFill="1" applyBorder="1" applyAlignment="1" applyProtection="1">
      <alignment horizontal="center" vertical="center" wrapText="1"/>
      <protection locked="0"/>
    </xf>
    <xf numFmtId="49" fontId="124" fillId="0" borderId="50" xfId="350" applyNumberFormat="1" applyFont="1" applyFill="1" applyBorder="1" applyAlignment="1" applyProtection="1">
      <alignment horizontal="left" vertical="top"/>
    </xf>
    <xf numFmtId="49" fontId="124" fillId="0" borderId="51" xfId="350" applyNumberFormat="1" applyFont="1" applyFill="1" applyBorder="1" applyAlignment="1" applyProtection="1">
      <alignment horizontal="left" vertical="top"/>
    </xf>
    <xf numFmtId="49" fontId="115" fillId="0" borderId="26" xfId="0" applyNumberFormat="1" applyFont="1" applyFill="1" applyBorder="1" applyAlignment="1">
      <alignment horizontal="center" vertical="top" wrapText="1"/>
    </xf>
    <xf numFmtId="0" fontId="115" fillId="0" borderId="19" xfId="0" applyNumberFormat="1" applyFont="1" applyFill="1" applyBorder="1" applyAlignment="1">
      <alignment horizontal="center" vertical="top" wrapText="1"/>
    </xf>
    <xf numFmtId="0" fontId="115" fillId="0" borderId="42" xfId="0" applyNumberFormat="1" applyFont="1" applyFill="1" applyBorder="1" applyAlignment="1">
      <alignment horizontal="center" vertical="top" wrapText="1"/>
    </xf>
  </cellXfs>
  <cellStyles count="999">
    <cellStyle name="20 % – Poudarek1 2" xfId="1" xr:uid="{00000000-0005-0000-0000-000000000000}"/>
    <cellStyle name="20 % – Poudarek1 2 2" xfId="809" xr:uid="{00000000-0005-0000-0000-000001000000}"/>
    <cellStyle name="20 % – Poudarek2 2" xfId="2" xr:uid="{00000000-0005-0000-0000-000002000000}"/>
    <cellStyle name="20 % – Poudarek2 2 2" xfId="810" xr:uid="{00000000-0005-0000-0000-000003000000}"/>
    <cellStyle name="20 % – Poudarek3 2" xfId="3" xr:uid="{00000000-0005-0000-0000-000004000000}"/>
    <cellStyle name="20 % – Poudarek3 2 2" xfId="811" xr:uid="{00000000-0005-0000-0000-000005000000}"/>
    <cellStyle name="20 % – Poudarek4 2" xfId="4" xr:uid="{00000000-0005-0000-0000-000006000000}"/>
    <cellStyle name="20 % – Poudarek4 2 2" xfId="812" xr:uid="{00000000-0005-0000-0000-000007000000}"/>
    <cellStyle name="20 % – Poudarek5 2" xfId="5" xr:uid="{00000000-0005-0000-0000-000008000000}"/>
    <cellStyle name="20 % – Poudarek5 2 2" xfId="813" xr:uid="{00000000-0005-0000-0000-000009000000}"/>
    <cellStyle name="20 % – Poudarek6 2" xfId="6" xr:uid="{00000000-0005-0000-0000-00000A000000}"/>
    <cellStyle name="20 % – Poudarek6 2 2" xfId="814" xr:uid="{00000000-0005-0000-0000-00000B000000}"/>
    <cellStyle name="20% - Accent1" xfId="7" xr:uid="{00000000-0005-0000-0000-00000C000000}"/>
    <cellStyle name="20% - Accent1 10" xfId="8" xr:uid="{00000000-0005-0000-0000-00000D000000}"/>
    <cellStyle name="20% - Accent1 10 2" xfId="816" xr:uid="{00000000-0005-0000-0000-00000E000000}"/>
    <cellStyle name="20% - Accent1 11" xfId="9" xr:uid="{00000000-0005-0000-0000-00000F000000}"/>
    <cellStyle name="20% - Accent1 11 2" xfId="817" xr:uid="{00000000-0005-0000-0000-000010000000}"/>
    <cellStyle name="20% - Accent1 12" xfId="815" xr:uid="{00000000-0005-0000-0000-000011000000}"/>
    <cellStyle name="20% - Accent1 2" xfId="10" xr:uid="{00000000-0005-0000-0000-000012000000}"/>
    <cellStyle name="20% - Accent1 2 2" xfId="818" xr:uid="{00000000-0005-0000-0000-000013000000}"/>
    <cellStyle name="20% - Accent1 3" xfId="11" xr:uid="{00000000-0005-0000-0000-000014000000}"/>
    <cellStyle name="20% - Accent1 3 2" xfId="819" xr:uid="{00000000-0005-0000-0000-000015000000}"/>
    <cellStyle name="20% - Accent1 4" xfId="12" xr:uid="{00000000-0005-0000-0000-000016000000}"/>
    <cellStyle name="20% - Accent1 4 2" xfId="820" xr:uid="{00000000-0005-0000-0000-000017000000}"/>
    <cellStyle name="20% - Accent1 5" xfId="13" xr:uid="{00000000-0005-0000-0000-000018000000}"/>
    <cellStyle name="20% - Accent1 5 2" xfId="821" xr:uid="{00000000-0005-0000-0000-000019000000}"/>
    <cellStyle name="20% - Accent1 6" xfId="14" xr:uid="{00000000-0005-0000-0000-00001A000000}"/>
    <cellStyle name="20% - Accent1 6 2" xfId="822" xr:uid="{00000000-0005-0000-0000-00001B000000}"/>
    <cellStyle name="20% - Accent1 7" xfId="15" xr:uid="{00000000-0005-0000-0000-00001C000000}"/>
    <cellStyle name="20% - Accent1 7 2" xfId="823" xr:uid="{00000000-0005-0000-0000-00001D000000}"/>
    <cellStyle name="20% - Accent1 8" xfId="16" xr:uid="{00000000-0005-0000-0000-00001E000000}"/>
    <cellStyle name="20% - Accent1 8 2" xfId="824" xr:uid="{00000000-0005-0000-0000-00001F000000}"/>
    <cellStyle name="20% - Accent1 9" xfId="17" xr:uid="{00000000-0005-0000-0000-000020000000}"/>
    <cellStyle name="20% - Accent1 9 2" xfId="825" xr:uid="{00000000-0005-0000-0000-000021000000}"/>
    <cellStyle name="20% - Accent2" xfId="18" xr:uid="{00000000-0005-0000-0000-000022000000}"/>
    <cellStyle name="20% - Accent2 10" xfId="19" xr:uid="{00000000-0005-0000-0000-000023000000}"/>
    <cellStyle name="20% - Accent2 10 2" xfId="827" xr:uid="{00000000-0005-0000-0000-000024000000}"/>
    <cellStyle name="20% - Accent2 11" xfId="20" xr:uid="{00000000-0005-0000-0000-000025000000}"/>
    <cellStyle name="20% - Accent2 11 2" xfId="828" xr:uid="{00000000-0005-0000-0000-000026000000}"/>
    <cellStyle name="20% - Accent2 12" xfId="826" xr:uid="{00000000-0005-0000-0000-000027000000}"/>
    <cellStyle name="20% - Accent2 2" xfId="21" xr:uid="{00000000-0005-0000-0000-000028000000}"/>
    <cellStyle name="20% - Accent2 2 2" xfId="829" xr:uid="{00000000-0005-0000-0000-000029000000}"/>
    <cellStyle name="20% - Accent2 3" xfId="22" xr:uid="{00000000-0005-0000-0000-00002A000000}"/>
    <cellStyle name="20% - Accent2 3 2" xfId="830" xr:uid="{00000000-0005-0000-0000-00002B000000}"/>
    <cellStyle name="20% - Accent2 4" xfId="23" xr:uid="{00000000-0005-0000-0000-00002C000000}"/>
    <cellStyle name="20% - Accent2 4 2" xfId="831" xr:uid="{00000000-0005-0000-0000-00002D000000}"/>
    <cellStyle name="20% - Accent2 5" xfId="24" xr:uid="{00000000-0005-0000-0000-00002E000000}"/>
    <cellStyle name="20% - Accent2 5 2" xfId="832" xr:uid="{00000000-0005-0000-0000-00002F000000}"/>
    <cellStyle name="20% - Accent2 6" xfId="25" xr:uid="{00000000-0005-0000-0000-000030000000}"/>
    <cellStyle name="20% - Accent2 6 2" xfId="833" xr:uid="{00000000-0005-0000-0000-000031000000}"/>
    <cellStyle name="20% - Accent2 7" xfId="26" xr:uid="{00000000-0005-0000-0000-000032000000}"/>
    <cellStyle name="20% - Accent2 7 2" xfId="834" xr:uid="{00000000-0005-0000-0000-000033000000}"/>
    <cellStyle name="20% - Accent2 8" xfId="27" xr:uid="{00000000-0005-0000-0000-000034000000}"/>
    <cellStyle name="20% - Accent2 8 2" xfId="835" xr:uid="{00000000-0005-0000-0000-000035000000}"/>
    <cellStyle name="20% - Accent2 9" xfId="28" xr:uid="{00000000-0005-0000-0000-000036000000}"/>
    <cellStyle name="20% - Accent2 9 2" xfId="836" xr:uid="{00000000-0005-0000-0000-000037000000}"/>
    <cellStyle name="20% - Accent3" xfId="29" xr:uid="{00000000-0005-0000-0000-000038000000}"/>
    <cellStyle name="20% - Accent3 10" xfId="30" xr:uid="{00000000-0005-0000-0000-000039000000}"/>
    <cellStyle name="20% - Accent3 10 2" xfId="838" xr:uid="{00000000-0005-0000-0000-00003A000000}"/>
    <cellStyle name="20% - Accent3 11" xfId="31" xr:uid="{00000000-0005-0000-0000-00003B000000}"/>
    <cellStyle name="20% - Accent3 11 2" xfId="839" xr:uid="{00000000-0005-0000-0000-00003C000000}"/>
    <cellStyle name="20% - Accent3 12" xfId="837" xr:uid="{00000000-0005-0000-0000-00003D000000}"/>
    <cellStyle name="20% - Accent3 2" xfId="32" xr:uid="{00000000-0005-0000-0000-00003E000000}"/>
    <cellStyle name="20% - Accent3 2 2" xfId="840" xr:uid="{00000000-0005-0000-0000-00003F000000}"/>
    <cellStyle name="20% - Accent3 3" xfId="33" xr:uid="{00000000-0005-0000-0000-000040000000}"/>
    <cellStyle name="20% - Accent3 3 2" xfId="841" xr:uid="{00000000-0005-0000-0000-000041000000}"/>
    <cellStyle name="20% - Accent3 4" xfId="34" xr:uid="{00000000-0005-0000-0000-000042000000}"/>
    <cellStyle name="20% - Accent3 4 2" xfId="842" xr:uid="{00000000-0005-0000-0000-000043000000}"/>
    <cellStyle name="20% - Accent3 5" xfId="35" xr:uid="{00000000-0005-0000-0000-000044000000}"/>
    <cellStyle name="20% - Accent3 5 2" xfId="843" xr:uid="{00000000-0005-0000-0000-000045000000}"/>
    <cellStyle name="20% - Accent3 6" xfId="36" xr:uid="{00000000-0005-0000-0000-000046000000}"/>
    <cellStyle name="20% - Accent3 6 2" xfId="844" xr:uid="{00000000-0005-0000-0000-000047000000}"/>
    <cellStyle name="20% - Accent3 7" xfId="37" xr:uid="{00000000-0005-0000-0000-000048000000}"/>
    <cellStyle name="20% - Accent3 7 2" xfId="845" xr:uid="{00000000-0005-0000-0000-000049000000}"/>
    <cellStyle name="20% - Accent3 8" xfId="38" xr:uid="{00000000-0005-0000-0000-00004A000000}"/>
    <cellStyle name="20% - Accent3 8 2" xfId="846" xr:uid="{00000000-0005-0000-0000-00004B000000}"/>
    <cellStyle name="20% - Accent3 9" xfId="39" xr:uid="{00000000-0005-0000-0000-00004C000000}"/>
    <cellStyle name="20% - Accent3 9 2" xfId="847" xr:uid="{00000000-0005-0000-0000-00004D000000}"/>
    <cellStyle name="20% - Accent4" xfId="40" xr:uid="{00000000-0005-0000-0000-00004E000000}"/>
    <cellStyle name="20% - Accent4 10" xfId="41" xr:uid="{00000000-0005-0000-0000-00004F000000}"/>
    <cellStyle name="20% - Accent4 10 2" xfId="849" xr:uid="{00000000-0005-0000-0000-000050000000}"/>
    <cellStyle name="20% - Accent4 11" xfId="42" xr:uid="{00000000-0005-0000-0000-000051000000}"/>
    <cellStyle name="20% - Accent4 11 2" xfId="850" xr:uid="{00000000-0005-0000-0000-000052000000}"/>
    <cellStyle name="20% - Accent4 12" xfId="848" xr:uid="{00000000-0005-0000-0000-000053000000}"/>
    <cellStyle name="20% - Accent4 2" xfId="43" xr:uid="{00000000-0005-0000-0000-000054000000}"/>
    <cellStyle name="20% - Accent4 2 2" xfId="851" xr:uid="{00000000-0005-0000-0000-000055000000}"/>
    <cellStyle name="20% - Accent4 3" xfId="44" xr:uid="{00000000-0005-0000-0000-000056000000}"/>
    <cellStyle name="20% - Accent4 3 2" xfId="852" xr:uid="{00000000-0005-0000-0000-000057000000}"/>
    <cellStyle name="20% - Accent4 4" xfId="45" xr:uid="{00000000-0005-0000-0000-000058000000}"/>
    <cellStyle name="20% - Accent4 4 2" xfId="853" xr:uid="{00000000-0005-0000-0000-000059000000}"/>
    <cellStyle name="20% - Accent4 5" xfId="46" xr:uid="{00000000-0005-0000-0000-00005A000000}"/>
    <cellStyle name="20% - Accent4 5 2" xfId="854" xr:uid="{00000000-0005-0000-0000-00005B000000}"/>
    <cellStyle name="20% - Accent4 6" xfId="47" xr:uid="{00000000-0005-0000-0000-00005C000000}"/>
    <cellStyle name="20% - Accent4 6 2" xfId="855" xr:uid="{00000000-0005-0000-0000-00005D000000}"/>
    <cellStyle name="20% - Accent4 7" xfId="48" xr:uid="{00000000-0005-0000-0000-00005E000000}"/>
    <cellStyle name="20% - Accent4 7 2" xfId="856" xr:uid="{00000000-0005-0000-0000-00005F000000}"/>
    <cellStyle name="20% - Accent4 8" xfId="49" xr:uid="{00000000-0005-0000-0000-000060000000}"/>
    <cellStyle name="20% - Accent4 8 2" xfId="857" xr:uid="{00000000-0005-0000-0000-000061000000}"/>
    <cellStyle name="20% - Accent4 9" xfId="50" xr:uid="{00000000-0005-0000-0000-000062000000}"/>
    <cellStyle name="20% - Accent4 9 2" xfId="858" xr:uid="{00000000-0005-0000-0000-000063000000}"/>
    <cellStyle name="20% - Accent5" xfId="51" xr:uid="{00000000-0005-0000-0000-000064000000}"/>
    <cellStyle name="20% - Accent5 10" xfId="52" xr:uid="{00000000-0005-0000-0000-000065000000}"/>
    <cellStyle name="20% - Accent5 10 2" xfId="860" xr:uid="{00000000-0005-0000-0000-000066000000}"/>
    <cellStyle name="20% - Accent5 11" xfId="53" xr:uid="{00000000-0005-0000-0000-000067000000}"/>
    <cellStyle name="20% - Accent5 11 2" xfId="861" xr:uid="{00000000-0005-0000-0000-000068000000}"/>
    <cellStyle name="20% - Accent5 12" xfId="859" xr:uid="{00000000-0005-0000-0000-000069000000}"/>
    <cellStyle name="20% - Accent5 2" xfId="54" xr:uid="{00000000-0005-0000-0000-00006A000000}"/>
    <cellStyle name="20% - Accent5 2 2" xfId="862" xr:uid="{00000000-0005-0000-0000-00006B000000}"/>
    <cellStyle name="20% - Accent5 3" xfId="55" xr:uid="{00000000-0005-0000-0000-00006C000000}"/>
    <cellStyle name="20% - Accent5 3 2" xfId="863" xr:uid="{00000000-0005-0000-0000-00006D000000}"/>
    <cellStyle name="20% - Accent5 4" xfId="56" xr:uid="{00000000-0005-0000-0000-00006E000000}"/>
    <cellStyle name="20% - Accent5 4 2" xfId="864" xr:uid="{00000000-0005-0000-0000-00006F000000}"/>
    <cellStyle name="20% - Accent5 5" xfId="57" xr:uid="{00000000-0005-0000-0000-000070000000}"/>
    <cellStyle name="20% - Accent5 5 2" xfId="865" xr:uid="{00000000-0005-0000-0000-000071000000}"/>
    <cellStyle name="20% - Accent5 6" xfId="58" xr:uid="{00000000-0005-0000-0000-000072000000}"/>
    <cellStyle name="20% - Accent5 6 2" xfId="866" xr:uid="{00000000-0005-0000-0000-000073000000}"/>
    <cellStyle name="20% - Accent5 7" xfId="59" xr:uid="{00000000-0005-0000-0000-000074000000}"/>
    <cellStyle name="20% - Accent5 7 2" xfId="867" xr:uid="{00000000-0005-0000-0000-000075000000}"/>
    <cellStyle name="20% - Accent5 8" xfId="60" xr:uid="{00000000-0005-0000-0000-000076000000}"/>
    <cellStyle name="20% - Accent5 8 2" xfId="868" xr:uid="{00000000-0005-0000-0000-000077000000}"/>
    <cellStyle name="20% - Accent5 9" xfId="61" xr:uid="{00000000-0005-0000-0000-000078000000}"/>
    <cellStyle name="20% - Accent5 9 2" xfId="869" xr:uid="{00000000-0005-0000-0000-000079000000}"/>
    <cellStyle name="20% - Accent6" xfId="62" xr:uid="{00000000-0005-0000-0000-00007A000000}"/>
    <cellStyle name="20% - Accent6 10" xfId="63" xr:uid="{00000000-0005-0000-0000-00007B000000}"/>
    <cellStyle name="20% - Accent6 10 2" xfId="871" xr:uid="{00000000-0005-0000-0000-00007C000000}"/>
    <cellStyle name="20% - Accent6 11" xfId="64" xr:uid="{00000000-0005-0000-0000-00007D000000}"/>
    <cellStyle name="20% - Accent6 11 2" xfId="872" xr:uid="{00000000-0005-0000-0000-00007E000000}"/>
    <cellStyle name="20% - Accent6 12" xfId="870" xr:uid="{00000000-0005-0000-0000-00007F000000}"/>
    <cellStyle name="20% - Accent6 2" xfId="65" xr:uid="{00000000-0005-0000-0000-000080000000}"/>
    <cellStyle name="20% - Accent6 2 2" xfId="873" xr:uid="{00000000-0005-0000-0000-000081000000}"/>
    <cellStyle name="20% - Accent6 3" xfId="66" xr:uid="{00000000-0005-0000-0000-000082000000}"/>
    <cellStyle name="20% - Accent6 3 2" xfId="874" xr:uid="{00000000-0005-0000-0000-000083000000}"/>
    <cellStyle name="20% - Accent6 4" xfId="67" xr:uid="{00000000-0005-0000-0000-000084000000}"/>
    <cellStyle name="20% - Accent6 4 2" xfId="875" xr:uid="{00000000-0005-0000-0000-000085000000}"/>
    <cellStyle name="20% - Accent6 5" xfId="68" xr:uid="{00000000-0005-0000-0000-000086000000}"/>
    <cellStyle name="20% - Accent6 5 2" xfId="876" xr:uid="{00000000-0005-0000-0000-000087000000}"/>
    <cellStyle name="20% - Accent6 6" xfId="69" xr:uid="{00000000-0005-0000-0000-000088000000}"/>
    <cellStyle name="20% - Accent6 6 2" xfId="877" xr:uid="{00000000-0005-0000-0000-000089000000}"/>
    <cellStyle name="20% - Accent6 7" xfId="70" xr:uid="{00000000-0005-0000-0000-00008A000000}"/>
    <cellStyle name="20% - Accent6 7 2" xfId="878" xr:uid="{00000000-0005-0000-0000-00008B000000}"/>
    <cellStyle name="20% - Accent6 8" xfId="71" xr:uid="{00000000-0005-0000-0000-00008C000000}"/>
    <cellStyle name="20% - Accent6 8 2" xfId="879" xr:uid="{00000000-0005-0000-0000-00008D000000}"/>
    <cellStyle name="20% - Accent6 9" xfId="72" xr:uid="{00000000-0005-0000-0000-00008E000000}"/>
    <cellStyle name="20% - Accent6 9 2" xfId="880" xr:uid="{00000000-0005-0000-0000-00008F000000}"/>
    <cellStyle name="40 % – Poudarek1 2" xfId="73" xr:uid="{00000000-0005-0000-0000-000090000000}"/>
    <cellStyle name="40 % – Poudarek1 2 2" xfId="881" xr:uid="{00000000-0005-0000-0000-000091000000}"/>
    <cellStyle name="40 % – Poudarek2 2" xfId="74" xr:uid="{00000000-0005-0000-0000-000092000000}"/>
    <cellStyle name="40 % – Poudarek2 2 2" xfId="882" xr:uid="{00000000-0005-0000-0000-000093000000}"/>
    <cellStyle name="40 % – Poudarek3 2" xfId="75" xr:uid="{00000000-0005-0000-0000-000094000000}"/>
    <cellStyle name="40 % – Poudarek3 2 2" xfId="883" xr:uid="{00000000-0005-0000-0000-000095000000}"/>
    <cellStyle name="40 % – Poudarek4 2" xfId="76" xr:uid="{00000000-0005-0000-0000-000096000000}"/>
    <cellStyle name="40 % – Poudarek4 2 2" xfId="884" xr:uid="{00000000-0005-0000-0000-000097000000}"/>
    <cellStyle name="40 % – Poudarek5 2" xfId="77" xr:uid="{00000000-0005-0000-0000-000098000000}"/>
    <cellStyle name="40 % – Poudarek5 2 2" xfId="885" xr:uid="{00000000-0005-0000-0000-000099000000}"/>
    <cellStyle name="40 % – Poudarek6 2" xfId="78" xr:uid="{00000000-0005-0000-0000-00009A000000}"/>
    <cellStyle name="40 % – Poudarek6 2 2" xfId="886" xr:uid="{00000000-0005-0000-0000-00009B000000}"/>
    <cellStyle name="40% - Accent1" xfId="79" xr:uid="{00000000-0005-0000-0000-00009C000000}"/>
    <cellStyle name="40% - Accent1 10" xfId="80" xr:uid="{00000000-0005-0000-0000-00009D000000}"/>
    <cellStyle name="40% - Accent1 10 2" xfId="888" xr:uid="{00000000-0005-0000-0000-00009E000000}"/>
    <cellStyle name="40% - Accent1 11" xfId="81" xr:uid="{00000000-0005-0000-0000-00009F000000}"/>
    <cellStyle name="40% - Accent1 11 2" xfId="889" xr:uid="{00000000-0005-0000-0000-0000A0000000}"/>
    <cellStyle name="40% - Accent1 12" xfId="887" xr:uid="{00000000-0005-0000-0000-0000A1000000}"/>
    <cellStyle name="40% - Accent1 2" xfId="82" xr:uid="{00000000-0005-0000-0000-0000A2000000}"/>
    <cellStyle name="40% - Accent1 2 2" xfId="890" xr:uid="{00000000-0005-0000-0000-0000A3000000}"/>
    <cellStyle name="40% - Accent1 3" xfId="83" xr:uid="{00000000-0005-0000-0000-0000A4000000}"/>
    <cellStyle name="40% - Accent1 3 2" xfId="891" xr:uid="{00000000-0005-0000-0000-0000A5000000}"/>
    <cellStyle name="40% - Accent1 4" xfId="84" xr:uid="{00000000-0005-0000-0000-0000A6000000}"/>
    <cellStyle name="40% - Accent1 4 2" xfId="892" xr:uid="{00000000-0005-0000-0000-0000A7000000}"/>
    <cellStyle name="40% - Accent1 5" xfId="85" xr:uid="{00000000-0005-0000-0000-0000A8000000}"/>
    <cellStyle name="40% - Accent1 5 2" xfId="893" xr:uid="{00000000-0005-0000-0000-0000A9000000}"/>
    <cellStyle name="40% - Accent1 6" xfId="86" xr:uid="{00000000-0005-0000-0000-0000AA000000}"/>
    <cellStyle name="40% - Accent1 6 2" xfId="894" xr:uid="{00000000-0005-0000-0000-0000AB000000}"/>
    <cellStyle name="40% - Accent1 7" xfId="87" xr:uid="{00000000-0005-0000-0000-0000AC000000}"/>
    <cellStyle name="40% - Accent1 7 2" xfId="895" xr:uid="{00000000-0005-0000-0000-0000AD000000}"/>
    <cellStyle name="40% - Accent1 8" xfId="88" xr:uid="{00000000-0005-0000-0000-0000AE000000}"/>
    <cellStyle name="40% - Accent1 8 2" xfId="896" xr:uid="{00000000-0005-0000-0000-0000AF000000}"/>
    <cellStyle name="40% - Accent1 9" xfId="89" xr:uid="{00000000-0005-0000-0000-0000B0000000}"/>
    <cellStyle name="40% - Accent1 9 2" xfId="897" xr:uid="{00000000-0005-0000-0000-0000B1000000}"/>
    <cellStyle name="40% - Accent2" xfId="90" xr:uid="{00000000-0005-0000-0000-0000B2000000}"/>
    <cellStyle name="40% - Accent2 10" xfId="91" xr:uid="{00000000-0005-0000-0000-0000B3000000}"/>
    <cellStyle name="40% - Accent2 10 2" xfId="899" xr:uid="{00000000-0005-0000-0000-0000B4000000}"/>
    <cellStyle name="40% - Accent2 11" xfId="92" xr:uid="{00000000-0005-0000-0000-0000B5000000}"/>
    <cellStyle name="40% - Accent2 11 2" xfId="900" xr:uid="{00000000-0005-0000-0000-0000B6000000}"/>
    <cellStyle name="40% - Accent2 12" xfId="898" xr:uid="{00000000-0005-0000-0000-0000B7000000}"/>
    <cellStyle name="40% - Accent2 2" xfId="93" xr:uid="{00000000-0005-0000-0000-0000B8000000}"/>
    <cellStyle name="40% - Accent2 2 2" xfId="901" xr:uid="{00000000-0005-0000-0000-0000B9000000}"/>
    <cellStyle name="40% - Accent2 3" xfId="94" xr:uid="{00000000-0005-0000-0000-0000BA000000}"/>
    <cellStyle name="40% - Accent2 3 2" xfId="902" xr:uid="{00000000-0005-0000-0000-0000BB000000}"/>
    <cellStyle name="40% - Accent2 4" xfId="95" xr:uid="{00000000-0005-0000-0000-0000BC000000}"/>
    <cellStyle name="40% - Accent2 4 2" xfId="903" xr:uid="{00000000-0005-0000-0000-0000BD000000}"/>
    <cellStyle name="40% - Accent2 5" xfId="96" xr:uid="{00000000-0005-0000-0000-0000BE000000}"/>
    <cellStyle name="40% - Accent2 5 2" xfId="904" xr:uid="{00000000-0005-0000-0000-0000BF000000}"/>
    <cellStyle name="40% - Accent2 6" xfId="97" xr:uid="{00000000-0005-0000-0000-0000C0000000}"/>
    <cellStyle name="40% - Accent2 6 2" xfId="905" xr:uid="{00000000-0005-0000-0000-0000C1000000}"/>
    <cellStyle name="40% - Accent2 7" xfId="98" xr:uid="{00000000-0005-0000-0000-0000C2000000}"/>
    <cellStyle name="40% - Accent2 7 2" xfId="906" xr:uid="{00000000-0005-0000-0000-0000C3000000}"/>
    <cellStyle name="40% - Accent2 8" xfId="99" xr:uid="{00000000-0005-0000-0000-0000C4000000}"/>
    <cellStyle name="40% - Accent2 8 2" xfId="907" xr:uid="{00000000-0005-0000-0000-0000C5000000}"/>
    <cellStyle name="40% - Accent2 9" xfId="100" xr:uid="{00000000-0005-0000-0000-0000C6000000}"/>
    <cellStyle name="40% - Accent2 9 2" xfId="908" xr:uid="{00000000-0005-0000-0000-0000C7000000}"/>
    <cellStyle name="40% - Accent3" xfId="101" xr:uid="{00000000-0005-0000-0000-0000C8000000}"/>
    <cellStyle name="40% - Accent3 10" xfId="102" xr:uid="{00000000-0005-0000-0000-0000C9000000}"/>
    <cellStyle name="40% - Accent3 10 2" xfId="910" xr:uid="{00000000-0005-0000-0000-0000CA000000}"/>
    <cellStyle name="40% - Accent3 11" xfId="103" xr:uid="{00000000-0005-0000-0000-0000CB000000}"/>
    <cellStyle name="40% - Accent3 11 2" xfId="911" xr:uid="{00000000-0005-0000-0000-0000CC000000}"/>
    <cellStyle name="40% - Accent3 12" xfId="909" xr:uid="{00000000-0005-0000-0000-0000CD000000}"/>
    <cellStyle name="40% - Accent3 2" xfId="104" xr:uid="{00000000-0005-0000-0000-0000CE000000}"/>
    <cellStyle name="40% - Accent3 2 2" xfId="912" xr:uid="{00000000-0005-0000-0000-0000CF000000}"/>
    <cellStyle name="40% - Accent3 3" xfId="105" xr:uid="{00000000-0005-0000-0000-0000D0000000}"/>
    <cellStyle name="40% - Accent3 3 2" xfId="913" xr:uid="{00000000-0005-0000-0000-0000D1000000}"/>
    <cellStyle name="40% - Accent3 4" xfId="106" xr:uid="{00000000-0005-0000-0000-0000D2000000}"/>
    <cellStyle name="40% - Accent3 4 2" xfId="914" xr:uid="{00000000-0005-0000-0000-0000D3000000}"/>
    <cellStyle name="40% - Accent3 5" xfId="107" xr:uid="{00000000-0005-0000-0000-0000D4000000}"/>
    <cellStyle name="40% - Accent3 5 2" xfId="915" xr:uid="{00000000-0005-0000-0000-0000D5000000}"/>
    <cellStyle name="40% - Accent3 6" xfId="108" xr:uid="{00000000-0005-0000-0000-0000D6000000}"/>
    <cellStyle name="40% - Accent3 6 2" xfId="916" xr:uid="{00000000-0005-0000-0000-0000D7000000}"/>
    <cellStyle name="40% - Accent3 7" xfId="109" xr:uid="{00000000-0005-0000-0000-0000D8000000}"/>
    <cellStyle name="40% - Accent3 7 2" xfId="917" xr:uid="{00000000-0005-0000-0000-0000D9000000}"/>
    <cellStyle name="40% - Accent3 8" xfId="110" xr:uid="{00000000-0005-0000-0000-0000DA000000}"/>
    <cellStyle name="40% - Accent3 8 2" xfId="918" xr:uid="{00000000-0005-0000-0000-0000DB000000}"/>
    <cellStyle name="40% - Accent3 9" xfId="111" xr:uid="{00000000-0005-0000-0000-0000DC000000}"/>
    <cellStyle name="40% - Accent3 9 2" xfId="919" xr:uid="{00000000-0005-0000-0000-0000DD000000}"/>
    <cellStyle name="40% - Accent4" xfId="112" xr:uid="{00000000-0005-0000-0000-0000DE000000}"/>
    <cellStyle name="40% - Accent4 10" xfId="113" xr:uid="{00000000-0005-0000-0000-0000DF000000}"/>
    <cellStyle name="40% - Accent4 10 2" xfId="921" xr:uid="{00000000-0005-0000-0000-0000E0000000}"/>
    <cellStyle name="40% - Accent4 11" xfId="114" xr:uid="{00000000-0005-0000-0000-0000E1000000}"/>
    <cellStyle name="40% - Accent4 11 2" xfId="922" xr:uid="{00000000-0005-0000-0000-0000E2000000}"/>
    <cellStyle name="40% - Accent4 12" xfId="920" xr:uid="{00000000-0005-0000-0000-0000E3000000}"/>
    <cellStyle name="40% - Accent4 2" xfId="115" xr:uid="{00000000-0005-0000-0000-0000E4000000}"/>
    <cellStyle name="40% - Accent4 2 2" xfId="923" xr:uid="{00000000-0005-0000-0000-0000E5000000}"/>
    <cellStyle name="40% - Accent4 3" xfId="116" xr:uid="{00000000-0005-0000-0000-0000E6000000}"/>
    <cellStyle name="40% - Accent4 3 2" xfId="924" xr:uid="{00000000-0005-0000-0000-0000E7000000}"/>
    <cellStyle name="40% - Accent4 4" xfId="117" xr:uid="{00000000-0005-0000-0000-0000E8000000}"/>
    <cellStyle name="40% - Accent4 4 2" xfId="925" xr:uid="{00000000-0005-0000-0000-0000E9000000}"/>
    <cellStyle name="40% - Accent4 5" xfId="118" xr:uid="{00000000-0005-0000-0000-0000EA000000}"/>
    <cellStyle name="40% - Accent4 5 2" xfId="926" xr:uid="{00000000-0005-0000-0000-0000EB000000}"/>
    <cellStyle name="40% - Accent4 6" xfId="119" xr:uid="{00000000-0005-0000-0000-0000EC000000}"/>
    <cellStyle name="40% - Accent4 6 2" xfId="927" xr:uid="{00000000-0005-0000-0000-0000ED000000}"/>
    <cellStyle name="40% - Accent4 7" xfId="120" xr:uid="{00000000-0005-0000-0000-0000EE000000}"/>
    <cellStyle name="40% - Accent4 7 2" xfId="928" xr:uid="{00000000-0005-0000-0000-0000EF000000}"/>
    <cellStyle name="40% - Accent4 8" xfId="121" xr:uid="{00000000-0005-0000-0000-0000F0000000}"/>
    <cellStyle name="40% - Accent4 8 2" xfId="929" xr:uid="{00000000-0005-0000-0000-0000F1000000}"/>
    <cellStyle name="40% - Accent4 9" xfId="122" xr:uid="{00000000-0005-0000-0000-0000F2000000}"/>
    <cellStyle name="40% - Accent4 9 2" xfId="930" xr:uid="{00000000-0005-0000-0000-0000F3000000}"/>
    <cellStyle name="40% - Accent5" xfId="123" xr:uid="{00000000-0005-0000-0000-0000F4000000}"/>
    <cellStyle name="40% - Accent5 10" xfId="124" xr:uid="{00000000-0005-0000-0000-0000F5000000}"/>
    <cellStyle name="40% - Accent5 10 2" xfId="932" xr:uid="{00000000-0005-0000-0000-0000F6000000}"/>
    <cellStyle name="40% - Accent5 11" xfId="125" xr:uid="{00000000-0005-0000-0000-0000F7000000}"/>
    <cellStyle name="40% - Accent5 11 2" xfId="933" xr:uid="{00000000-0005-0000-0000-0000F8000000}"/>
    <cellStyle name="40% - Accent5 12" xfId="931" xr:uid="{00000000-0005-0000-0000-0000F9000000}"/>
    <cellStyle name="40% - Accent5 2" xfId="126" xr:uid="{00000000-0005-0000-0000-0000FA000000}"/>
    <cellStyle name="40% - Accent5 2 2" xfId="934" xr:uid="{00000000-0005-0000-0000-0000FB000000}"/>
    <cellStyle name="40% - Accent5 3" xfId="127" xr:uid="{00000000-0005-0000-0000-0000FC000000}"/>
    <cellStyle name="40% - Accent5 3 2" xfId="935" xr:uid="{00000000-0005-0000-0000-0000FD000000}"/>
    <cellStyle name="40% - Accent5 4" xfId="128" xr:uid="{00000000-0005-0000-0000-0000FE000000}"/>
    <cellStyle name="40% - Accent5 4 2" xfId="936" xr:uid="{00000000-0005-0000-0000-0000FF000000}"/>
    <cellStyle name="40% - Accent5 5" xfId="129" xr:uid="{00000000-0005-0000-0000-000000010000}"/>
    <cellStyle name="40% - Accent5 5 2" xfId="937" xr:uid="{00000000-0005-0000-0000-000001010000}"/>
    <cellStyle name="40% - Accent5 6" xfId="130" xr:uid="{00000000-0005-0000-0000-000002010000}"/>
    <cellStyle name="40% - Accent5 6 2" xfId="938" xr:uid="{00000000-0005-0000-0000-000003010000}"/>
    <cellStyle name="40% - Accent5 7" xfId="131" xr:uid="{00000000-0005-0000-0000-000004010000}"/>
    <cellStyle name="40% - Accent5 7 2" xfId="939" xr:uid="{00000000-0005-0000-0000-000005010000}"/>
    <cellStyle name="40% - Accent5 8" xfId="132" xr:uid="{00000000-0005-0000-0000-000006010000}"/>
    <cellStyle name="40% - Accent5 8 2" xfId="940" xr:uid="{00000000-0005-0000-0000-000007010000}"/>
    <cellStyle name="40% - Accent5 9" xfId="133" xr:uid="{00000000-0005-0000-0000-000008010000}"/>
    <cellStyle name="40% - Accent5 9 2" xfId="941" xr:uid="{00000000-0005-0000-0000-000009010000}"/>
    <cellStyle name="40% - Accent6" xfId="134" xr:uid="{00000000-0005-0000-0000-00000A010000}"/>
    <cellStyle name="40% - Accent6 10" xfId="135" xr:uid="{00000000-0005-0000-0000-00000B010000}"/>
    <cellStyle name="40% - Accent6 10 2" xfId="943" xr:uid="{00000000-0005-0000-0000-00000C010000}"/>
    <cellStyle name="40% - Accent6 11" xfId="136" xr:uid="{00000000-0005-0000-0000-00000D010000}"/>
    <cellStyle name="40% - Accent6 11 2" xfId="944" xr:uid="{00000000-0005-0000-0000-00000E010000}"/>
    <cellStyle name="40% - Accent6 12" xfId="942" xr:uid="{00000000-0005-0000-0000-00000F010000}"/>
    <cellStyle name="40% - Accent6 2" xfId="137" xr:uid="{00000000-0005-0000-0000-000010010000}"/>
    <cellStyle name="40% - Accent6 2 2" xfId="945" xr:uid="{00000000-0005-0000-0000-000011010000}"/>
    <cellStyle name="40% - Accent6 3" xfId="138" xr:uid="{00000000-0005-0000-0000-000012010000}"/>
    <cellStyle name="40% - Accent6 3 2" xfId="946" xr:uid="{00000000-0005-0000-0000-000013010000}"/>
    <cellStyle name="40% - Accent6 4" xfId="139" xr:uid="{00000000-0005-0000-0000-000014010000}"/>
    <cellStyle name="40% - Accent6 4 2" xfId="947" xr:uid="{00000000-0005-0000-0000-000015010000}"/>
    <cellStyle name="40% - Accent6 5" xfId="140" xr:uid="{00000000-0005-0000-0000-000016010000}"/>
    <cellStyle name="40% - Accent6 5 2" xfId="948" xr:uid="{00000000-0005-0000-0000-000017010000}"/>
    <cellStyle name="40% - Accent6 6" xfId="141" xr:uid="{00000000-0005-0000-0000-000018010000}"/>
    <cellStyle name="40% - Accent6 6 2" xfId="949" xr:uid="{00000000-0005-0000-0000-000019010000}"/>
    <cellStyle name="40% - Accent6 7" xfId="142" xr:uid="{00000000-0005-0000-0000-00001A010000}"/>
    <cellStyle name="40% - Accent6 7 2" xfId="950" xr:uid="{00000000-0005-0000-0000-00001B010000}"/>
    <cellStyle name="40% - Accent6 8" xfId="143" xr:uid="{00000000-0005-0000-0000-00001C010000}"/>
    <cellStyle name="40% - Accent6 8 2" xfId="951" xr:uid="{00000000-0005-0000-0000-00001D010000}"/>
    <cellStyle name="40% - Accent6 9" xfId="144" xr:uid="{00000000-0005-0000-0000-00001E010000}"/>
    <cellStyle name="40% - Accent6 9 2" xfId="952" xr:uid="{00000000-0005-0000-0000-00001F010000}"/>
    <cellStyle name="60 % – Poudarek1 2" xfId="145" xr:uid="{00000000-0005-0000-0000-000020010000}"/>
    <cellStyle name="60 % – Poudarek2 2" xfId="146" xr:uid="{00000000-0005-0000-0000-000021010000}"/>
    <cellStyle name="60 % – Poudarek3 2" xfId="147" xr:uid="{00000000-0005-0000-0000-000022010000}"/>
    <cellStyle name="60 % – Poudarek4 2" xfId="148" xr:uid="{00000000-0005-0000-0000-000023010000}"/>
    <cellStyle name="60 % – Poudarek5 2" xfId="149" xr:uid="{00000000-0005-0000-0000-000024010000}"/>
    <cellStyle name="60 % – Poudarek6 2" xfId="150" xr:uid="{00000000-0005-0000-0000-000025010000}"/>
    <cellStyle name="60% - Accent1" xfId="151" xr:uid="{00000000-0005-0000-0000-000026010000}"/>
    <cellStyle name="60% - Accent2" xfId="152" xr:uid="{00000000-0005-0000-0000-000027010000}"/>
    <cellStyle name="60% - Accent3" xfId="153" xr:uid="{00000000-0005-0000-0000-000028010000}"/>
    <cellStyle name="60% - Accent4" xfId="154" xr:uid="{00000000-0005-0000-0000-000029010000}"/>
    <cellStyle name="60% - Accent5" xfId="155" xr:uid="{00000000-0005-0000-0000-00002A010000}"/>
    <cellStyle name="60% - Accent6" xfId="156" xr:uid="{00000000-0005-0000-0000-00002B010000}"/>
    <cellStyle name="Accent1" xfId="157" xr:uid="{00000000-0005-0000-0000-00002C010000}"/>
    <cellStyle name="Accent1 2" xfId="980" xr:uid="{00000000-0005-0000-0000-00002D010000}"/>
    <cellStyle name="Accent2" xfId="158" xr:uid="{00000000-0005-0000-0000-00002E010000}"/>
    <cellStyle name="Accent2 2" xfId="981" xr:uid="{00000000-0005-0000-0000-00002F010000}"/>
    <cellStyle name="Accent3" xfId="159" xr:uid="{00000000-0005-0000-0000-000030010000}"/>
    <cellStyle name="Accent3 2" xfId="982" xr:uid="{00000000-0005-0000-0000-000031010000}"/>
    <cellStyle name="Accent4" xfId="160" xr:uid="{00000000-0005-0000-0000-000032010000}"/>
    <cellStyle name="Accent4 2" xfId="983" xr:uid="{00000000-0005-0000-0000-000033010000}"/>
    <cellStyle name="Accent5" xfId="161" xr:uid="{00000000-0005-0000-0000-000034010000}"/>
    <cellStyle name="Accent6" xfId="162" xr:uid="{00000000-0005-0000-0000-000035010000}"/>
    <cellStyle name="Accent6 2" xfId="984" xr:uid="{00000000-0005-0000-0000-000036010000}"/>
    <cellStyle name="Bad" xfId="163" xr:uid="{00000000-0005-0000-0000-000037010000}"/>
    <cellStyle name="Bad 2" xfId="985" xr:uid="{00000000-0005-0000-0000-000038010000}"/>
    <cellStyle name="Calculation" xfId="164" xr:uid="{00000000-0005-0000-0000-000039010000}"/>
    <cellStyle name="Calculation 2" xfId="986" xr:uid="{00000000-0005-0000-0000-00003A010000}"/>
    <cellStyle name="Check Cell" xfId="165" xr:uid="{00000000-0005-0000-0000-00003B010000}"/>
    <cellStyle name="Comma 2" xfId="166" xr:uid="{00000000-0005-0000-0000-00003C010000}"/>
    <cellStyle name="Comma0" xfId="167" xr:uid="{00000000-0005-0000-0000-00003D010000}"/>
    <cellStyle name="Currency0" xfId="168" xr:uid="{00000000-0005-0000-0000-00003F010000}"/>
    <cellStyle name="Date" xfId="169" xr:uid="{00000000-0005-0000-0000-000040010000}"/>
    <cellStyle name="Dobro 2" xfId="170" xr:uid="{00000000-0005-0000-0000-000041010000}"/>
    <cellStyle name="Excel Built-in Normal" xfId="171" xr:uid="{00000000-0005-0000-0000-000042010000}"/>
    <cellStyle name="Explanatory Text" xfId="172" xr:uid="{00000000-0005-0000-0000-000043010000}"/>
    <cellStyle name="Fixed" xfId="173" xr:uid="{00000000-0005-0000-0000-000044010000}"/>
    <cellStyle name="Good" xfId="174" xr:uid="{00000000-0005-0000-0000-000045010000}"/>
    <cellStyle name="Heading 1" xfId="175" xr:uid="{00000000-0005-0000-0000-000046010000}"/>
    <cellStyle name="Heading 1 2" xfId="987" xr:uid="{00000000-0005-0000-0000-000047010000}"/>
    <cellStyle name="Heading 2" xfId="176" xr:uid="{00000000-0005-0000-0000-000048010000}"/>
    <cellStyle name="Heading 2 2" xfId="988" xr:uid="{00000000-0005-0000-0000-000049010000}"/>
    <cellStyle name="Heading 3" xfId="177" xr:uid="{00000000-0005-0000-0000-00004A010000}"/>
    <cellStyle name="Heading 3 2" xfId="989" xr:uid="{00000000-0005-0000-0000-00004B010000}"/>
    <cellStyle name="Heading 4" xfId="178" xr:uid="{00000000-0005-0000-0000-00004C010000}"/>
    <cellStyle name="Heading 4 2" xfId="990" xr:uid="{00000000-0005-0000-0000-00004D010000}"/>
    <cellStyle name="Heading1" xfId="179" xr:uid="{00000000-0005-0000-0000-00004E010000}"/>
    <cellStyle name="Heading2" xfId="180" xr:uid="{00000000-0005-0000-0000-00004F010000}"/>
    <cellStyle name="Input" xfId="181" xr:uid="{00000000-0005-0000-0000-000050010000}"/>
    <cellStyle name="Input 2" xfId="991" xr:uid="{00000000-0005-0000-0000-000051010000}"/>
    <cellStyle name="Izhod 2" xfId="182" xr:uid="{00000000-0005-0000-0000-000052010000}"/>
    <cellStyle name="Keš" xfId="183" xr:uid="{00000000-0005-0000-0000-000053010000}"/>
    <cellStyle name="Linked Cell" xfId="184" xr:uid="{00000000-0005-0000-0000-000054010000}"/>
    <cellStyle name="Linked Cell 2" xfId="992" xr:uid="{00000000-0005-0000-0000-000055010000}"/>
    <cellStyle name="Naslov 1 2" xfId="185" xr:uid="{00000000-0005-0000-0000-000056010000}"/>
    <cellStyle name="Naslov 2 2" xfId="186" xr:uid="{00000000-0005-0000-0000-000057010000}"/>
    <cellStyle name="Naslov 3 2" xfId="187" xr:uid="{00000000-0005-0000-0000-000058010000}"/>
    <cellStyle name="Naslov 4 2" xfId="188" xr:uid="{00000000-0005-0000-0000-000059010000}"/>
    <cellStyle name="Naslov 5" xfId="189" xr:uid="{00000000-0005-0000-0000-00005A010000}"/>
    <cellStyle name="Navadno" xfId="0" builtinId="0"/>
    <cellStyle name="Navadno 11 10" xfId="190" xr:uid="{00000000-0005-0000-0000-00005B010000}"/>
    <cellStyle name="Navadno 11 11" xfId="191" xr:uid="{00000000-0005-0000-0000-00005C010000}"/>
    <cellStyle name="Navadno 11 12" xfId="192" xr:uid="{00000000-0005-0000-0000-00005D010000}"/>
    <cellStyle name="Navadno 11 13" xfId="193" xr:uid="{00000000-0005-0000-0000-00005E010000}"/>
    <cellStyle name="Navadno 11 14" xfId="194" xr:uid="{00000000-0005-0000-0000-00005F010000}"/>
    <cellStyle name="Navadno 11 15" xfId="195" xr:uid="{00000000-0005-0000-0000-000060010000}"/>
    <cellStyle name="Navadno 11 16" xfId="196" xr:uid="{00000000-0005-0000-0000-000061010000}"/>
    <cellStyle name="Navadno 11 17" xfId="197" xr:uid="{00000000-0005-0000-0000-000062010000}"/>
    <cellStyle name="Navadno 11 18" xfId="198" xr:uid="{00000000-0005-0000-0000-000063010000}"/>
    <cellStyle name="Navadno 11 19" xfId="199" xr:uid="{00000000-0005-0000-0000-000064010000}"/>
    <cellStyle name="Navadno 11 2" xfId="200" xr:uid="{00000000-0005-0000-0000-000065010000}"/>
    <cellStyle name="Navadno 11 20" xfId="201" xr:uid="{00000000-0005-0000-0000-000066010000}"/>
    <cellStyle name="Navadno 11 21" xfId="202" xr:uid="{00000000-0005-0000-0000-000067010000}"/>
    <cellStyle name="Navadno 11 22" xfId="203" xr:uid="{00000000-0005-0000-0000-000068010000}"/>
    <cellStyle name="Navadno 11 23" xfId="204" xr:uid="{00000000-0005-0000-0000-000069010000}"/>
    <cellStyle name="Navadno 11 24" xfId="205" xr:uid="{00000000-0005-0000-0000-00006A010000}"/>
    <cellStyle name="Navadno 11 25" xfId="206" xr:uid="{00000000-0005-0000-0000-00006B010000}"/>
    <cellStyle name="Navadno 11 26" xfId="207" xr:uid="{00000000-0005-0000-0000-00006C010000}"/>
    <cellStyle name="Navadno 11 27" xfId="208" xr:uid="{00000000-0005-0000-0000-00006D010000}"/>
    <cellStyle name="Navadno 11 28" xfId="209" xr:uid="{00000000-0005-0000-0000-00006E010000}"/>
    <cellStyle name="Navadno 11 29" xfId="210" xr:uid="{00000000-0005-0000-0000-00006F010000}"/>
    <cellStyle name="Navadno 11 3" xfId="211" xr:uid="{00000000-0005-0000-0000-000070010000}"/>
    <cellStyle name="Navadno 11 30" xfId="212" xr:uid="{00000000-0005-0000-0000-000071010000}"/>
    <cellStyle name="Navadno 11 31" xfId="213" xr:uid="{00000000-0005-0000-0000-000072010000}"/>
    <cellStyle name="Navadno 11 32" xfId="214" xr:uid="{00000000-0005-0000-0000-000073010000}"/>
    <cellStyle name="Navadno 11 33" xfId="215" xr:uid="{00000000-0005-0000-0000-000074010000}"/>
    <cellStyle name="Navadno 11 34" xfId="216" xr:uid="{00000000-0005-0000-0000-000075010000}"/>
    <cellStyle name="Navadno 11 35" xfId="217" xr:uid="{00000000-0005-0000-0000-000076010000}"/>
    <cellStyle name="Navadno 11 36" xfId="218" xr:uid="{00000000-0005-0000-0000-000077010000}"/>
    <cellStyle name="Navadno 11 37" xfId="219" xr:uid="{00000000-0005-0000-0000-000078010000}"/>
    <cellStyle name="Navadno 11 38" xfId="220" xr:uid="{00000000-0005-0000-0000-000079010000}"/>
    <cellStyle name="Navadno 11 39" xfId="221" xr:uid="{00000000-0005-0000-0000-00007A010000}"/>
    <cellStyle name="Navadno 11 4" xfId="222" xr:uid="{00000000-0005-0000-0000-00007B010000}"/>
    <cellStyle name="Navadno 11 40" xfId="223" xr:uid="{00000000-0005-0000-0000-00007C010000}"/>
    <cellStyle name="Navadno 11 41" xfId="224" xr:uid="{00000000-0005-0000-0000-00007D010000}"/>
    <cellStyle name="Navadno 11 42" xfId="225" xr:uid="{00000000-0005-0000-0000-00007E010000}"/>
    <cellStyle name="Navadno 11 43" xfId="226" xr:uid="{00000000-0005-0000-0000-00007F010000}"/>
    <cellStyle name="Navadno 11 44" xfId="227" xr:uid="{00000000-0005-0000-0000-000080010000}"/>
    <cellStyle name="Navadno 11 45" xfId="228" xr:uid="{00000000-0005-0000-0000-000081010000}"/>
    <cellStyle name="Navadno 11 46" xfId="229" xr:uid="{00000000-0005-0000-0000-000082010000}"/>
    <cellStyle name="Navadno 11 47" xfId="230" xr:uid="{00000000-0005-0000-0000-000083010000}"/>
    <cellStyle name="Navadno 11 48" xfId="231" xr:uid="{00000000-0005-0000-0000-000084010000}"/>
    <cellStyle name="Navadno 11 49" xfId="232" xr:uid="{00000000-0005-0000-0000-000085010000}"/>
    <cellStyle name="Navadno 11 5" xfId="233" xr:uid="{00000000-0005-0000-0000-000086010000}"/>
    <cellStyle name="Navadno 11 50" xfId="234" xr:uid="{00000000-0005-0000-0000-000087010000}"/>
    <cellStyle name="Navadno 11 51" xfId="235" xr:uid="{00000000-0005-0000-0000-000088010000}"/>
    <cellStyle name="Navadno 11 52" xfId="236" xr:uid="{00000000-0005-0000-0000-000089010000}"/>
    <cellStyle name="Navadno 11 53" xfId="237" xr:uid="{00000000-0005-0000-0000-00008A010000}"/>
    <cellStyle name="Navadno 11 54" xfId="238" xr:uid="{00000000-0005-0000-0000-00008B010000}"/>
    <cellStyle name="Navadno 11 55" xfId="239" xr:uid="{00000000-0005-0000-0000-00008C010000}"/>
    <cellStyle name="Navadno 11 56" xfId="240" xr:uid="{00000000-0005-0000-0000-00008D010000}"/>
    <cellStyle name="Navadno 11 57" xfId="241" xr:uid="{00000000-0005-0000-0000-00008E010000}"/>
    <cellStyle name="Navadno 11 58" xfId="242" xr:uid="{00000000-0005-0000-0000-00008F010000}"/>
    <cellStyle name="Navadno 11 59" xfId="243" xr:uid="{00000000-0005-0000-0000-000090010000}"/>
    <cellStyle name="Navadno 11 6" xfId="244" xr:uid="{00000000-0005-0000-0000-000091010000}"/>
    <cellStyle name="Navadno 11 60" xfId="245" xr:uid="{00000000-0005-0000-0000-000092010000}"/>
    <cellStyle name="Navadno 11 61" xfId="246" xr:uid="{00000000-0005-0000-0000-000093010000}"/>
    <cellStyle name="Navadno 11 62" xfId="247" xr:uid="{00000000-0005-0000-0000-000094010000}"/>
    <cellStyle name="Navadno 11 63" xfId="248" xr:uid="{00000000-0005-0000-0000-000095010000}"/>
    <cellStyle name="Navadno 11 64" xfId="249" xr:uid="{00000000-0005-0000-0000-000096010000}"/>
    <cellStyle name="Navadno 11 65" xfId="250" xr:uid="{00000000-0005-0000-0000-000097010000}"/>
    <cellStyle name="Navadno 11 66" xfId="251" xr:uid="{00000000-0005-0000-0000-000098010000}"/>
    <cellStyle name="Navadno 11 67" xfId="252" xr:uid="{00000000-0005-0000-0000-000099010000}"/>
    <cellStyle name="Navadno 11 68" xfId="253" xr:uid="{00000000-0005-0000-0000-00009A010000}"/>
    <cellStyle name="Navadno 11 69" xfId="254" xr:uid="{00000000-0005-0000-0000-00009B010000}"/>
    <cellStyle name="Navadno 11 7" xfId="255" xr:uid="{00000000-0005-0000-0000-00009C010000}"/>
    <cellStyle name="Navadno 11 70" xfId="256" xr:uid="{00000000-0005-0000-0000-00009D010000}"/>
    <cellStyle name="Navadno 11 71" xfId="257" xr:uid="{00000000-0005-0000-0000-00009E010000}"/>
    <cellStyle name="Navadno 11 72" xfId="258" xr:uid="{00000000-0005-0000-0000-00009F010000}"/>
    <cellStyle name="Navadno 11 73" xfId="259" xr:uid="{00000000-0005-0000-0000-0000A0010000}"/>
    <cellStyle name="Navadno 11 74" xfId="260" xr:uid="{00000000-0005-0000-0000-0000A1010000}"/>
    <cellStyle name="Navadno 11 75" xfId="261" xr:uid="{00000000-0005-0000-0000-0000A2010000}"/>
    <cellStyle name="Navadno 11 76" xfId="262" xr:uid="{00000000-0005-0000-0000-0000A3010000}"/>
    <cellStyle name="Navadno 11 77" xfId="263" xr:uid="{00000000-0005-0000-0000-0000A4010000}"/>
    <cellStyle name="Navadno 11 78" xfId="264" xr:uid="{00000000-0005-0000-0000-0000A5010000}"/>
    <cellStyle name="Navadno 11 79" xfId="265" xr:uid="{00000000-0005-0000-0000-0000A6010000}"/>
    <cellStyle name="Navadno 11 8" xfId="266" xr:uid="{00000000-0005-0000-0000-0000A7010000}"/>
    <cellStyle name="Navadno 11 80" xfId="267" xr:uid="{00000000-0005-0000-0000-0000A8010000}"/>
    <cellStyle name="Navadno 11 81" xfId="268" xr:uid="{00000000-0005-0000-0000-0000A9010000}"/>
    <cellStyle name="Navadno 11 82" xfId="269" xr:uid="{00000000-0005-0000-0000-0000AA010000}"/>
    <cellStyle name="Navadno 11 83" xfId="270" xr:uid="{00000000-0005-0000-0000-0000AB010000}"/>
    <cellStyle name="Navadno 11 84" xfId="271" xr:uid="{00000000-0005-0000-0000-0000AC010000}"/>
    <cellStyle name="Navadno 11 85" xfId="272" xr:uid="{00000000-0005-0000-0000-0000AD010000}"/>
    <cellStyle name="Navadno 11 9" xfId="273" xr:uid="{00000000-0005-0000-0000-0000AE010000}"/>
    <cellStyle name="Navadno 15" xfId="274" xr:uid="{00000000-0005-0000-0000-0000AF010000}"/>
    <cellStyle name="Navadno 17 2" xfId="275" xr:uid="{00000000-0005-0000-0000-0000B0010000}"/>
    <cellStyle name="Navadno 17 2 2" xfId="276" xr:uid="{00000000-0005-0000-0000-0000B1010000}"/>
    <cellStyle name="Navadno 17 2 2 2" xfId="953" xr:uid="{00000000-0005-0000-0000-0000B2010000}"/>
    <cellStyle name="Navadno 19 2" xfId="277" xr:uid="{00000000-0005-0000-0000-0000B3010000}"/>
    <cellStyle name="Navadno 19 2 2" xfId="278" xr:uid="{00000000-0005-0000-0000-0000B4010000}"/>
    <cellStyle name="Navadno 19 2 2 2" xfId="954" xr:uid="{00000000-0005-0000-0000-0000B5010000}"/>
    <cellStyle name="Navadno 2" xfId="279" xr:uid="{00000000-0005-0000-0000-0000B6010000}"/>
    <cellStyle name="Navadno 2 2" xfId="280" xr:uid="{00000000-0005-0000-0000-0000B7010000}"/>
    <cellStyle name="Navadno 2 2 2 2" xfId="281" xr:uid="{00000000-0005-0000-0000-0000B8010000}"/>
    <cellStyle name="Navadno 2 3" xfId="282" xr:uid="{00000000-0005-0000-0000-0000B9010000}"/>
    <cellStyle name="Navadno 2 4" xfId="283" xr:uid="{00000000-0005-0000-0000-0000BA010000}"/>
    <cellStyle name="Navadno 20 2" xfId="284" xr:uid="{00000000-0005-0000-0000-0000BB010000}"/>
    <cellStyle name="Navadno 20 2 2" xfId="285" xr:uid="{00000000-0005-0000-0000-0000BC010000}"/>
    <cellStyle name="Navadno 20 2 2 2" xfId="955" xr:uid="{00000000-0005-0000-0000-0000BD010000}"/>
    <cellStyle name="Navadno 21 2" xfId="286" xr:uid="{00000000-0005-0000-0000-0000BE010000}"/>
    <cellStyle name="Navadno 21 2 2" xfId="287" xr:uid="{00000000-0005-0000-0000-0000BF010000}"/>
    <cellStyle name="Navadno 21 2 2 2" xfId="956" xr:uid="{00000000-0005-0000-0000-0000C0010000}"/>
    <cellStyle name="Navadno 22 2" xfId="288" xr:uid="{00000000-0005-0000-0000-0000C1010000}"/>
    <cellStyle name="Navadno 22 2 2" xfId="289" xr:uid="{00000000-0005-0000-0000-0000C2010000}"/>
    <cellStyle name="Navadno 22 2 2 2" xfId="957" xr:uid="{00000000-0005-0000-0000-0000C3010000}"/>
    <cellStyle name="Navadno 23 2" xfId="290" xr:uid="{00000000-0005-0000-0000-0000C4010000}"/>
    <cellStyle name="Navadno 23 2 2" xfId="291" xr:uid="{00000000-0005-0000-0000-0000C5010000}"/>
    <cellStyle name="Navadno 23 2 2 2" xfId="958" xr:uid="{00000000-0005-0000-0000-0000C6010000}"/>
    <cellStyle name="Navadno 24 2" xfId="292" xr:uid="{00000000-0005-0000-0000-0000C7010000}"/>
    <cellStyle name="Navadno 24 2 2" xfId="293" xr:uid="{00000000-0005-0000-0000-0000C8010000}"/>
    <cellStyle name="Navadno 24 2 2 2" xfId="959" xr:uid="{00000000-0005-0000-0000-0000C9010000}"/>
    <cellStyle name="Navadno 25 2" xfId="294" xr:uid="{00000000-0005-0000-0000-0000CA010000}"/>
    <cellStyle name="Navadno 25 2 2" xfId="295" xr:uid="{00000000-0005-0000-0000-0000CB010000}"/>
    <cellStyle name="Navadno 25 2 2 2" xfId="960" xr:uid="{00000000-0005-0000-0000-0000CC010000}"/>
    <cellStyle name="Navadno 26 2" xfId="296" xr:uid="{00000000-0005-0000-0000-0000CD010000}"/>
    <cellStyle name="Navadno 26 2 2" xfId="297" xr:uid="{00000000-0005-0000-0000-0000CE010000}"/>
    <cellStyle name="Navadno 26 2 2 2" xfId="961" xr:uid="{00000000-0005-0000-0000-0000CF010000}"/>
    <cellStyle name="Navadno 27 2" xfId="298" xr:uid="{00000000-0005-0000-0000-0000D0010000}"/>
    <cellStyle name="Navadno 27 2 2" xfId="299" xr:uid="{00000000-0005-0000-0000-0000D1010000}"/>
    <cellStyle name="Navadno 27 2 2 2" xfId="962" xr:uid="{00000000-0005-0000-0000-0000D2010000}"/>
    <cellStyle name="Navadno 28 2" xfId="300" xr:uid="{00000000-0005-0000-0000-0000D3010000}"/>
    <cellStyle name="Navadno 28 2 2" xfId="301" xr:uid="{00000000-0005-0000-0000-0000D4010000}"/>
    <cellStyle name="Navadno 28 2 2 2" xfId="963" xr:uid="{00000000-0005-0000-0000-0000D5010000}"/>
    <cellStyle name="Navadno 29 2" xfId="302" xr:uid="{00000000-0005-0000-0000-0000D6010000}"/>
    <cellStyle name="Navadno 29 2 2" xfId="303" xr:uid="{00000000-0005-0000-0000-0000D7010000}"/>
    <cellStyle name="Navadno 29 2 2 2" xfId="964" xr:uid="{00000000-0005-0000-0000-0000D8010000}"/>
    <cellStyle name="Navadno 3" xfId="304" xr:uid="{00000000-0005-0000-0000-0000D9010000}"/>
    <cellStyle name="Navadno 3 2" xfId="808" xr:uid="{00000000-0005-0000-0000-0000DA010000}"/>
    <cellStyle name="Navadno 3 32" xfId="305" xr:uid="{00000000-0005-0000-0000-0000DB010000}"/>
    <cellStyle name="Navadno 30 2" xfId="306" xr:uid="{00000000-0005-0000-0000-0000DC010000}"/>
    <cellStyle name="Navadno 31 2" xfId="307" xr:uid="{00000000-0005-0000-0000-0000DD010000}"/>
    <cellStyle name="Navadno 32 2" xfId="308" xr:uid="{00000000-0005-0000-0000-0000DE010000}"/>
    <cellStyle name="Navadno 33 2" xfId="309" xr:uid="{00000000-0005-0000-0000-0000DF010000}"/>
    <cellStyle name="Navadno 34 2" xfId="310" xr:uid="{00000000-0005-0000-0000-0000E0010000}"/>
    <cellStyle name="Navadno 34 2 2" xfId="311" xr:uid="{00000000-0005-0000-0000-0000E1010000}"/>
    <cellStyle name="Navadno 34 2 2 2" xfId="965" xr:uid="{00000000-0005-0000-0000-0000E2010000}"/>
    <cellStyle name="Navadno 35 2" xfId="312" xr:uid="{00000000-0005-0000-0000-0000E3010000}"/>
    <cellStyle name="Navadno 35 2 2" xfId="313" xr:uid="{00000000-0005-0000-0000-0000E4010000}"/>
    <cellStyle name="Navadno 35 2 2 2" xfId="966" xr:uid="{00000000-0005-0000-0000-0000E5010000}"/>
    <cellStyle name="Navadno 36 2" xfId="314" xr:uid="{00000000-0005-0000-0000-0000E6010000}"/>
    <cellStyle name="Navadno 37 2" xfId="315" xr:uid="{00000000-0005-0000-0000-0000E7010000}"/>
    <cellStyle name="Navadno 37 2 2" xfId="316" xr:uid="{00000000-0005-0000-0000-0000E8010000}"/>
    <cellStyle name="Navadno 37 2 2 2" xfId="967" xr:uid="{00000000-0005-0000-0000-0000E9010000}"/>
    <cellStyle name="Navadno 38 2" xfId="317" xr:uid="{00000000-0005-0000-0000-0000EA010000}"/>
    <cellStyle name="Navadno 38 2 2" xfId="318" xr:uid="{00000000-0005-0000-0000-0000EB010000}"/>
    <cellStyle name="Navadno 38 2 2 2" xfId="968" xr:uid="{00000000-0005-0000-0000-0000EC010000}"/>
    <cellStyle name="Navadno 39 2" xfId="319" xr:uid="{00000000-0005-0000-0000-0000ED010000}"/>
    <cellStyle name="Navadno 39 2 2" xfId="320" xr:uid="{00000000-0005-0000-0000-0000EE010000}"/>
    <cellStyle name="Navadno 39 2 2 2" xfId="969" xr:uid="{00000000-0005-0000-0000-0000EF010000}"/>
    <cellStyle name="Navadno 4" xfId="321" xr:uid="{00000000-0005-0000-0000-0000F0010000}"/>
    <cellStyle name="Navadno 40 2" xfId="322" xr:uid="{00000000-0005-0000-0000-0000F1010000}"/>
    <cellStyle name="Navadno 40 2 2" xfId="323" xr:uid="{00000000-0005-0000-0000-0000F2010000}"/>
    <cellStyle name="Navadno 40 2 2 2" xfId="970" xr:uid="{00000000-0005-0000-0000-0000F3010000}"/>
    <cellStyle name="Navadno 41 2" xfId="324" xr:uid="{00000000-0005-0000-0000-0000F4010000}"/>
    <cellStyle name="Navadno 41 2 2" xfId="325" xr:uid="{00000000-0005-0000-0000-0000F5010000}"/>
    <cellStyle name="Navadno 41 2 2 2" xfId="971" xr:uid="{00000000-0005-0000-0000-0000F6010000}"/>
    <cellStyle name="Navadno 42 2" xfId="326" xr:uid="{00000000-0005-0000-0000-0000F7010000}"/>
    <cellStyle name="Navadno 42 3" xfId="327" xr:uid="{00000000-0005-0000-0000-0000F8010000}"/>
    <cellStyle name="Navadno 42 3 2" xfId="328" xr:uid="{00000000-0005-0000-0000-0000F9010000}"/>
    <cellStyle name="Navadno 42 3 2 2" xfId="972" xr:uid="{00000000-0005-0000-0000-0000FA010000}"/>
    <cellStyle name="Navadno 43 2" xfId="329" xr:uid="{00000000-0005-0000-0000-0000FB010000}"/>
    <cellStyle name="Navadno 43 2 2" xfId="330" xr:uid="{00000000-0005-0000-0000-0000FC010000}"/>
    <cellStyle name="Navadno 43 2 2 2" xfId="973" xr:uid="{00000000-0005-0000-0000-0000FD010000}"/>
    <cellStyle name="Navadno 45 2" xfId="331" xr:uid="{00000000-0005-0000-0000-0000FE010000}"/>
    <cellStyle name="Navadno 45 2 2" xfId="332" xr:uid="{00000000-0005-0000-0000-0000FF010000}"/>
    <cellStyle name="Navadno 45 2 2 2" xfId="974" xr:uid="{00000000-0005-0000-0000-000000020000}"/>
    <cellStyle name="Navadno 5" xfId="333" xr:uid="{00000000-0005-0000-0000-000001020000}"/>
    <cellStyle name="Navadno 6" xfId="334" xr:uid="{00000000-0005-0000-0000-000002020000}"/>
    <cellStyle name="Navadno 6 2" xfId="335" xr:uid="{00000000-0005-0000-0000-000003020000}"/>
    <cellStyle name="Navadno 7" xfId="998" xr:uid="{00000000-0005-0000-0000-000004020000}"/>
    <cellStyle name="Navadno 8" xfId="336" xr:uid="{00000000-0005-0000-0000-000005020000}"/>
    <cellStyle name="Navadno 9" xfId="337" xr:uid="{00000000-0005-0000-0000-000006020000}"/>
    <cellStyle name="Navadno_BoQ-SE" xfId="338" xr:uid="{00000000-0005-0000-0000-000007020000}"/>
    <cellStyle name="Navadno_Predračun 2.del II.faze barvano" xfId="339" xr:uid="{00000000-0005-0000-0000-000008020000}"/>
    <cellStyle name="Navadno_Volume 4 - BoQ - cene" xfId="340" xr:uid="{00000000-0005-0000-0000-000009020000}"/>
    <cellStyle name="Neutral" xfId="341" xr:uid="{00000000-0005-0000-0000-00000A020000}"/>
    <cellStyle name="Neutral 2" xfId="993" xr:uid="{00000000-0005-0000-0000-00000B020000}"/>
    <cellStyle name="Nevtralno 2" xfId="342" xr:uid="{00000000-0005-0000-0000-00000C020000}"/>
    <cellStyle name="Nivo_2_Podnaslov" xfId="343" xr:uid="{00000000-0005-0000-0000-00000D020000}"/>
    <cellStyle name="Normal 2" xfId="344" xr:uid="{00000000-0005-0000-0000-00000F020000}"/>
    <cellStyle name="normal 2 2" xfId="345" xr:uid="{00000000-0005-0000-0000-000010020000}"/>
    <cellStyle name="normal 2 3" xfId="346" xr:uid="{00000000-0005-0000-0000-000011020000}"/>
    <cellStyle name="Normal 2 4" xfId="347" xr:uid="{00000000-0005-0000-0000-000012020000}"/>
    <cellStyle name="Normal 3" xfId="348" xr:uid="{00000000-0005-0000-0000-000013020000}"/>
    <cellStyle name="normal 4" xfId="349" xr:uid="{00000000-0005-0000-0000-000014020000}"/>
    <cellStyle name="Normal 5" xfId="806" xr:uid="{00000000-0005-0000-0000-000015020000}"/>
    <cellStyle name="Normal 6" xfId="807" xr:uid="{00000000-0005-0000-0000-000016020000}"/>
    <cellStyle name="Normal_BoQ - cene sit_eur" xfId="350" xr:uid="{00000000-0005-0000-0000-000017020000}"/>
    <cellStyle name="Normal_BoQ - cene sit_eur 2 2" xfId="351" xr:uid="{00000000-0005-0000-0000-000018020000}"/>
    <cellStyle name="Note" xfId="352" xr:uid="{00000000-0005-0000-0000-000019020000}"/>
    <cellStyle name="Note 2" xfId="994" xr:uid="{00000000-0005-0000-0000-00001A020000}"/>
    <cellStyle name="Odstotek" xfId="979" builtinId="5"/>
    <cellStyle name="Odstotek 2" xfId="353" xr:uid="{00000000-0005-0000-0000-00001B020000}"/>
    <cellStyle name="Odstotek 2 2" xfId="354" xr:uid="{00000000-0005-0000-0000-00001C020000}"/>
    <cellStyle name="Odstotek 3" xfId="997" xr:uid="{00000000-0005-0000-0000-00001D020000}"/>
    <cellStyle name="Opomba 2" xfId="355" xr:uid="{00000000-0005-0000-0000-00001E020000}"/>
    <cellStyle name="Opomba 2 2" xfId="975" xr:uid="{00000000-0005-0000-0000-00001F020000}"/>
    <cellStyle name="Opozorilo 2" xfId="356" xr:uid="{00000000-0005-0000-0000-000020020000}"/>
    <cellStyle name="Output" xfId="357" xr:uid="{00000000-0005-0000-0000-000021020000}"/>
    <cellStyle name="Pojasnjevalno besedilo 2" xfId="358" xr:uid="{00000000-0005-0000-0000-000023020000}"/>
    <cellStyle name="popis" xfId="805" xr:uid="{00000000-0005-0000-0000-000024020000}"/>
    <cellStyle name="Poudarek1 2" xfId="359" xr:uid="{00000000-0005-0000-0000-000025020000}"/>
    <cellStyle name="Poudarek2 2" xfId="360" xr:uid="{00000000-0005-0000-0000-000026020000}"/>
    <cellStyle name="Poudarek3 2" xfId="361" xr:uid="{00000000-0005-0000-0000-000027020000}"/>
    <cellStyle name="Poudarek4 2" xfId="362" xr:uid="{00000000-0005-0000-0000-000028020000}"/>
    <cellStyle name="Poudarek5 2" xfId="363" xr:uid="{00000000-0005-0000-0000-000029020000}"/>
    <cellStyle name="Poudarek6 2" xfId="364" xr:uid="{00000000-0005-0000-0000-00002A020000}"/>
    <cellStyle name="Povezana celica 2" xfId="365" xr:uid="{00000000-0005-0000-0000-00002B020000}"/>
    <cellStyle name="Preveri celico 2" xfId="366" xr:uid="{00000000-0005-0000-0000-00002C020000}"/>
    <cellStyle name="Računanje 2" xfId="367" xr:uid="{00000000-0005-0000-0000-00002D020000}"/>
    <cellStyle name="Slabo 2" xfId="368" xr:uid="{00000000-0005-0000-0000-00002E020000}"/>
    <cellStyle name="Slog 1" xfId="369" xr:uid="{00000000-0005-0000-0000-00002F020000}"/>
    <cellStyle name="Style 1" xfId="370" xr:uid="{00000000-0005-0000-0000-000030020000}"/>
    <cellStyle name="tekst-levo" xfId="371" xr:uid="{00000000-0005-0000-0000-000031020000}"/>
    <cellStyle name="tekst-levo 2" xfId="372" xr:uid="{00000000-0005-0000-0000-000032020000}"/>
    <cellStyle name="Title" xfId="373" xr:uid="{00000000-0005-0000-0000-000033020000}"/>
    <cellStyle name="Total" xfId="374" xr:uid="{00000000-0005-0000-0000-000034020000}"/>
    <cellStyle name="Total 1_Predracun kanal" xfId="375" xr:uid="{00000000-0005-0000-0000-000035020000}"/>
    <cellStyle name="Total 2" xfId="995" xr:uid="{00000000-0005-0000-0000-000036020000}"/>
    <cellStyle name="Valuta" xfId="978" builtinId="4"/>
    <cellStyle name="Valuta 2 2" xfId="376" xr:uid="{00000000-0005-0000-0000-000037020000}"/>
    <cellStyle name="Vejica 2" xfId="377" xr:uid="{00000000-0005-0000-0000-000038020000}"/>
    <cellStyle name="Vejica 2 2" xfId="378" xr:uid="{00000000-0005-0000-0000-000039020000}"/>
    <cellStyle name="Vejica 2 2 2" xfId="379" xr:uid="{00000000-0005-0000-0000-00003A020000}"/>
    <cellStyle name="Vejica 2 2 2 2" xfId="977" xr:uid="{00000000-0005-0000-0000-00003B020000}"/>
    <cellStyle name="Vejica 2 2 3" xfId="976" xr:uid="{00000000-0005-0000-0000-00003C020000}"/>
    <cellStyle name="Vejica 2 3" xfId="996" xr:uid="{00000000-0005-0000-0000-00003D020000}"/>
    <cellStyle name="Vejica 31" xfId="380" xr:uid="{00000000-0005-0000-0000-00003E020000}"/>
    <cellStyle name="Vejica 5 10" xfId="381" xr:uid="{00000000-0005-0000-0000-00003F020000}"/>
    <cellStyle name="Vejica 5 10 2" xfId="382" xr:uid="{00000000-0005-0000-0000-000040020000}"/>
    <cellStyle name="Vejica 5 10 3" xfId="383" xr:uid="{00000000-0005-0000-0000-000041020000}"/>
    <cellStyle name="Vejica 5 10 4" xfId="384" xr:uid="{00000000-0005-0000-0000-000042020000}"/>
    <cellStyle name="Vejica 5 10 5" xfId="385" xr:uid="{00000000-0005-0000-0000-000043020000}"/>
    <cellStyle name="Vejica 5 11" xfId="386" xr:uid="{00000000-0005-0000-0000-000044020000}"/>
    <cellStyle name="Vejica 5 11 2" xfId="387" xr:uid="{00000000-0005-0000-0000-000045020000}"/>
    <cellStyle name="Vejica 5 11 3" xfId="388" xr:uid="{00000000-0005-0000-0000-000046020000}"/>
    <cellStyle name="Vejica 5 11 4" xfId="389" xr:uid="{00000000-0005-0000-0000-000047020000}"/>
    <cellStyle name="Vejica 5 11 5" xfId="390" xr:uid="{00000000-0005-0000-0000-000048020000}"/>
    <cellStyle name="Vejica 5 12" xfId="391" xr:uid="{00000000-0005-0000-0000-000049020000}"/>
    <cellStyle name="Vejica 5 12 2" xfId="392" xr:uid="{00000000-0005-0000-0000-00004A020000}"/>
    <cellStyle name="Vejica 5 12 3" xfId="393" xr:uid="{00000000-0005-0000-0000-00004B020000}"/>
    <cellStyle name="Vejica 5 12 4" xfId="394" xr:uid="{00000000-0005-0000-0000-00004C020000}"/>
    <cellStyle name="Vejica 5 12 5" xfId="395" xr:uid="{00000000-0005-0000-0000-00004D020000}"/>
    <cellStyle name="Vejica 5 13" xfId="396" xr:uid="{00000000-0005-0000-0000-00004E020000}"/>
    <cellStyle name="Vejica 5 13 2" xfId="397" xr:uid="{00000000-0005-0000-0000-00004F020000}"/>
    <cellStyle name="Vejica 5 13 3" xfId="398" xr:uid="{00000000-0005-0000-0000-000050020000}"/>
    <cellStyle name="Vejica 5 13 4" xfId="399" xr:uid="{00000000-0005-0000-0000-000051020000}"/>
    <cellStyle name="Vejica 5 13 5" xfId="400" xr:uid="{00000000-0005-0000-0000-000052020000}"/>
    <cellStyle name="Vejica 5 14" xfId="401" xr:uid="{00000000-0005-0000-0000-000053020000}"/>
    <cellStyle name="Vejica 5 14 2" xfId="402" xr:uid="{00000000-0005-0000-0000-000054020000}"/>
    <cellStyle name="Vejica 5 14 3" xfId="403" xr:uid="{00000000-0005-0000-0000-000055020000}"/>
    <cellStyle name="Vejica 5 14 4" xfId="404" xr:uid="{00000000-0005-0000-0000-000056020000}"/>
    <cellStyle name="Vejica 5 14 5" xfId="405" xr:uid="{00000000-0005-0000-0000-000057020000}"/>
    <cellStyle name="Vejica 5 15" xfId="406" xr:uid="{00000000-0005-0000-0000-000058020000}"/>
    <cellStyle name="Vejica 5 15 2" xfId="407" xr:uid="{00000000-0005-0000-0000-000059020000}"/>
    <cellStyle name="Vejica 5 15 3" xfId="408" xr:uid="{00000000-0005-0000-0000-00005A020000}"/>
    <cellStyle name="Vejica 5 15 4" xfId="409" xr:uid="{00000000-0005-0000-0000-00005B020000}"/>
    <cellStyle name="Vejica 5 15 5" xfId="410" xr:uid="{00000000-0005-0000-0000-00005C020000}"/>
    <cellStyle name="Vejica 5 16" xfId="411" xr:uid="{00000000-0005-0000-0000-00005D020000}"/>
    <cellStyle name="Vejica 5 16 2" xfId="412" xr:uid="{00000000-0005-0000-0000-00005E020000}"/>
    <cellStyle name="Vejica 5 16 3" xfId="413" xr:uid="{00000000-0005-0000-0000-00005F020000}"/>
    <cellStyle name="Vejica 5 16 4" xfId="414" xr:uid="{00000000-0005-0000-0000-000060020000}"/>
    <cellStyle name="Vejica 5 16 5" xfId="415" xr:uid="{00000000-0005-0000-0000-000061020000}"/>
    <cellStyle name="Vejica 5 17" xfId="416" xr:uid="{00000000-0005-0000-0000-000062020000}"/>
    <cellStyle name="Vejica 5 17 2" xfId="417" xr:uid="{00000000-0005-0000-0000-000063020000}"/>
    <cellStyle name="Vejica 5 17 3" xfId="418" xr:uid="{00000000-0005-0000-0000-000064020000}"/>
    <cellStyle name="Vejica 5 17 4" xfId="419" xr:uid="{00000000-0005-0000-0000-000065020000}"/>
    <cellStyle name="Vejica 5 17 5" xfId="420" xr:uid="{00000000-0005-0000-0000-000066020000}"/>
    <cellStyle name="Vejica 5 18" xfId="421" xr:uid="{00000000-0005-0000-0000-000067020000}"/>
    <cellStyle name="Vejica 5 18 2" xfId="422" xr:uid="{00000000-0005-0000-0000-000068020000}"/>
    <cellStyle name="Vejica 5 18 3" xfId="423" xr:uid="{00000000-0005-0000-0000-000069020000}"/>
    <cellStyle name="Vejica 5 18 4" xfId="424" xr:uid="{00000000-0005-0000-0000-00006A020000}"/>
    <cellStyle name="Vejica 5 18 5" xfId="425" xr:uid="{00000000-0005-0000-0000-00006B020000}"/>
    <cellStyle name="Vejica 5 19" xfId="426" xr:uid="{00000000-0005-0000-0000-00006C020000}"/>
    <cellStyle name="Vejica 5 19 2" xfId="427" xr:uid="{00000000-0005-0000-0000-00006D020000}"/>
    <cellStyle name="Vejica 5 19 3" xfId="428" xr:uid="{00000000-0005-0000-0000-00006E020000}"/>
    <cellStyle name="Vejica 5 19 4" xfId="429" xr:uid="{00000000-0005-0000-0000-00006F020000}"/>
    <cellStyle name="Vejica 5 19 5" xfId="430" xr:uid="{00000000-0005-0000-0000-000070020000}"/>
    <cellStyle name="Vejica 5 2" xfId="431" xr:uid="{00000000-0005-0000-0000-000071020000}"/>
    <cellStyle name="Vejica 5 2 2" xfId="432" xr:uid="{00000000-0005-0000-0000-000072020000}"/>
    <cellStyle name="Vejica 5 2 3" xfId="433" xr:uid="{00000000-0005-0000-0000-000073020000}"/>
    <cellStyle name="Vejica 5 2 4" xfId="434" xr:uid="{00000000-0005-0000-0000-000074020000}"/>
    <cellStyle name="Vejica 5 2 5" xfId="435" xr:uid="{00000000-0005-0000-0000-000075020000}"/>
    <cellStyle name="Vejica 5 20" xfId="436" xr:uid="{00000000-0005-0000-0000-000076020000}"/>
    <cellStyle name="Vejica 5 20 2" xfId="437" xr:uid="{00000000-0005-0000-0000-000077020000}"/>
    <cellStyle name="Vejica 5 20 3" xfId="438" xr:uid="{00000000-0005-0000-0000-000078020000}"/>
    <cellStyle name="Vejica 5 20 4" xfId="439" xr:uid="{00000000-0005-0000-0000-000079020000}"/>
    <cellStyle name="Vejica 5 20 5" xfId="440" xr:uid="{00000000-0005-0000-0000-00007A020000}"/>
    <cellStyle name="Vejica 5 21" xfId="441" xr:uid="{00000000-0005-0000-0000-00007B020000}"/>
    <cellStyle name="Vejica 5 21 2" xfId="442" xr:uid="{00000000-0005-0000-0000-00007C020000}"/>
    <cellStyle name="Vejica 5 21 3" xfId="443" xr:uid="{00000000-0005-0000-0000-00007D020000}"/>
    <cellStyle name="Vejica 5 21 4" xfId="444" xr:uid="{00000000-0005-0000-0000-00007E020000}"/>
    <cellStyle name="Vejica 5 21 5" xfId="445" xr:uid="{00000000-0005-0000-0000-00007F020000}"/>
    <cellStyle name="Vejica 5 22" xfId="446" xr:uid="{00000000-0005-0000-0000-000080020000}"/>
    <cellStyle name="Vejica 5 22 2" xfId="447" xr:uid="{00000000-0005-0000-0000-000081020000}"/>
    <cellStyle name="Vejica 5 22 3" xfId="448" xr:uid="{00000000-0005-0000-0000-000082020000}"/>
    <cellStyle name="Vejica 5 22 4" xfId="449" xr:uid="{00000000-0005-0000-0000-000083020000}"/>
    <cellStyle name="Vejica 5 22 5" xfId="450" xr:uid="{00000000-0005-0000-0000-000084020000}"/>
    <cellStyle name="Vejica 5 23" xfId="451" xr:uid="{00000000-0005-0000-0000-000085020000}"/>
    <cellStyle name="Vejica 5 23 2" xfId="452" xr:uid="{00000000-0005-0000-0000-000086020000}"/>
    <cellStyle name="Vejica 5 23 3" xfId="453" xr:uid="{00000000-0005-0000-0000-000087020000}"/>
    <cellStyle name="Vejica 5 23 4" xfId="454" xr:uid="{00000000-0005-0000-0000-000088020000}"/>
    <cellStyle name="Vejica 5 23 5" xfId="455" xr:uid="{00000000-0005-0000-0000-000089020000}"/>
    <cellStyle name="Vejica 5 24" xfId="456" xr:uid="{00000000-0005-0000-0000-00008A020000}"/>
    <cellStyle name="Vejica 5 24 2" xfId="457" xr:uid="{00000000-0005-0000-0000-00008B020000}"/>
    <cellStyle name="Vejica 5 24 3" xfId="458" xr:uid="{00000000-0005-0000-0000-00008C020000}"/>
    <cellStyle name="Vejica 5 24 4" xfId="459" xr:uid="{00000000-0005-0000-0000-00008D020000}"/>
    <cellStyle name="Vejica 5 24 5" xfId="460" xr:uid="{00000000-0005-0000-0000-00008E020000}"/>
    <cellStyle name="Vejica 5 25" xfId="461" xr:uid="{00000000-0005-0000-0000-00008F020000}"/>
    <cellStyle name="Vejica 5 25 2" xfId="462" xr:uid="{00000000-0005-0000-0000-000090020000}"/>
    <cellStyle name="Vejica 5 25 3" xfId="463" xr:uid="{00000000-0005-0000-0000-000091020000}"/>
    <cellStyle name="Vejica 5 25 4" xfId="464" xr:uid="{00000000-0005-0000-0000-000092020000}"/>
    <cellStyle name="Vejica 5 25 5" xfId="465" xr:uid="{00000000-0005-0000-0000-000093020000}"/>
    <cellStyle name="Vejica 5 26" xfId="466" xr:uid="{00000000-0005-0000-0000-000094020000}"/>
    <cellStyle name="Vejica 5 26 2" xfId="467" xr:uid="{00000000-0005-0000-0000-000095020000}"/>
    <cellStyle name="Vejica 5 26 3" xfId="468" xr:uid="{00000000-0005-0000-0000-000096020000}"/>
    <cellStyle name="Vejica 5 26 4" xfId="469" xr:uid="{00000000-0005-0000-0000-000097020000}"/>
    <cellStyle name="Vejica 5 26 5" xfId="470" xr:uid="{00000000-0005-0000-0000-000098020000}"/>
    <cellStyle name="Vejica 5 27" xfId="471" xr:uid="{00000000-0005-0000-0000-000099020000}"/>
    <cellStyle name="Vejica 5 27 2" xfId="472" xr:uid="{00000000-0005-0000-0000-00009A020000}"/>
    <cellStyle name="Vejica 5 27 3" xfId="473" xr:uid="{00000000-0005-0000-0000-00009B020000}"/>
    <cellStyle name="Vejica 5 27 4" xfId="474" xr:uid="{00000000-0005-0000-0000-00009C020000}"/>
    <cellStyle name="Vejica 5 27 5" xfId="475" xr:uid="{00000000-0005-0000-0000-00009D020000}"/>
    <cellStyle name="Vejica 5 28" xfId="476" xr:uid="{00000000-0005-0000-0000-00009E020000}"/>
    <cellStyle name="Vejica 5 28 2" xfId="477" xr:uid="{00000000-0005-0000-0000-00009F020000}"/>
    <cellStyle name="Vejica 5 28 3" xfId="478" xr:uid="{00000000-0005-0000-0000-0000A0020000}"/>
    <cellStyle name="Vejica 5 28 4" xfId="479" xr:uid="{00000000-0005-0000-0000-0000A1020000}"/>
    <cellStyle name="Vejica 5 28 5" xfId="480" xr:uid="{00000000-0005-0000-0000-0000A2020000}"/>
    <cellStyle name="Vejica 5 29" xfId="481" xr:uid="{00000000-0005-0000-0000-0000A3020000}"/>
    <cellStyle name="Vejica 5 29 2" xfId="482" xr:uid="{00000000-0005-0000-0000-0000A4020000}"/>
    <cellStyle name="Vejica 5 29 3" xfId="483" xr:uid="{00000000-0005-0000-0000-0000A5020000}"/>
    <cellStyle name="Vejica 5 29 4" xfId="484" xr:uid="{00000000-0005-0000-0000-0000A6020000}"/>
    <cellStyle name="Vejica 5 29 5" xfId="485" xr:uid="{00000000-0005-0000-0000-0000A7020000}"/>
    <cellStyle name="Vejica 5 3" xfId="486" xr:uid="{00000000-0005-0000-0000-0000A8020000}"/>
    <cellStyle name="Vejica 5 3 2" xfId="487" xr:uid="{00000000-0005-0000-0000-0000A9020000}"/>
    <cellStyle name="Vejica 5 3 3" xfId="488" xr:uid="{00000000-0005-0000-0000-0000AA020000}"/>
    <cellStyle name="Vejica 5 3 4" xfId="489" xr:uid="{00000000-0005-0000-0000-0000AB020000}"/>
    <cellStyle name="Vejica 5 3 5" xfId="490" xr:uid="{00000000-0005-0000-0000-0000AC020000}"/>
    <cellStyle name="Vejica 5 30" xfId="491" xr:uid="{00000000-0005-0000-0000-0000AD020000}"/>
    <cellStyle name="Vejica 5 30 2" xfId="492" xr:uid="{00000000-0005-0000-0000-0000AE020000}"/>
    <cellStyle name="Vejica 5 30 3" xfId="493" xr:uid="{00000000-0005-0000-0000-0000AF020000}"/>
    <cellStyle name="Vejica 5 30 4" xfId="494" xr:uid="{00000000-0005-0000-0000-0000B0020000}"/>
    <cellStyle name="Vejica 5 30 5" xfId="495" xr:uid="{00000000-0005-0000-0000-0000B1020000}"/>
    <cellStyle name="Vejica 5 31" xfId="496" xr:uid="{00000000-0005-0000-0000-0000B2020000}"/>
    <cellStyle name="Vejica 5 31 2" xfId="497" xr:uid="{00000000-0005-0000-0000-0000B3020000}"/>
    <cellStyle name="Vejica 5 31 3" xfId="498" xr:uid="{00000000-0005-0000-0000-0000B4020000}"/>
    <cellStyle name="Vejica 5 31 4" xfId="499" xr:uid="{00000000-0005-0000-0000-0000B5020000}"/>
    <cellStyle name="Vejica 5 31 5" xfId="500" xr:uid="{00000000-0005-0000-0000-0000B6020000}"/>
    <cellStyle name="Vejica 5 32" xfId="501" xr:uid="{00000000-0005-0000-0000-0000B7020000}"/>
    <cellStyle name="Vejica 5 32 2" xfId="502" xr:uid="{00000000-0005-0000-0000-0000B8020000}"/>
    <cellStyle name="Vejica 5 32 3" xfId="503" xr:uid="{00000000-0005-0000-0000-0000B9020000}"/>
    <cellStyle name="Vejica 5 32 4" xfId="504" xr:uid="{00000000-0005-0000-0000-0000BA020000}"/>
    <cellStyle name="Vejica 5 32 5" xfId="505" xr:uid="{00000000-0005-0000-0000-0000BB020000}"/>
    <cellStyle name="Vejica 5 33" xfId="506" xr:uid="{00000000-0005-0000-0000-0000BC020000}"/>
    <cellStyle name="Vejica 5 33 2" xfId="507" xr:uid="{00000000-0005-0000-0000-0000BD020000}"/>
    <cellStyle name="Vejica 5 33 3" xfId="508" xr:uid="{00000000-0005-0000-0000-0000BE020000}"/>
    <cellStyle name="Vejica 5 33 4" xfId="509" xr:uid="{00000000-0005-0000-0000-0000BF020000}"/>
    <cellStyle name="Vejica 5 33 5" xfId="510" xr:uid="{00000000-0005-0000-0000-0000C0020000}"/>
    <cellStyle name="Vejica 5 34" xfId="511" xr:uid="{00000000-0005-0000-0000-0000C1020000}"/>
    <cellStyle name="Vejica 5 34 2" xfId="512" xr:uid="{00000000-0005-0000-0000-0000C2020000}"/>
    <cellStyle name="Vejica 5 34 3" xfId="513" xr:uid="{00000000-0005-0000-0000-0000C3020000}"/>
    <cellStyle name="Vejica 5 34 4" xfId="514" xr:uid="{00000000-0005-0000-0000-0000C4020000}"/>
    <cellStyle name="Vejica 5 34 5" xfId="515" xr:uid="{00000000-0005-0000-0000-0000C5020000}"/>
    <cellStyle name="Vejica 5 35" xfId="516" xr:uid="{00000000-0005-0000-0000-0000C6020000}"/>
    <cellStyle name="Vejica 5 35 2" xfId="517" xr:uid="{00000000-0005-0000-0000-0000C7020000}"/>
    <cellStyle name="Vejica 5 35 3" xfId="518" xr:uid="{00000000-0005-0000-0000-0000C8020000}"/>
    <cellStyle name="Vejica 5 35 4" xfId="519" xr:uid="{00000000-0005-0000-0000-0000C9020000}"/>
    <cellStyle name="Vejica 5 35 5" xfId="520" xr:uid="{00000000-0005-0000-0000-0000CA020000}"/>
    <cellStyle name="Vejica 5 36" xfId="521" xr:uid="{00000000-0005-0000-0000-0000CB020000}"/>
    <cellStyle name="Vejica 5 36 2" xfId="522" xr:uid="{00000000-0005-0000-0000-0000CC020000}"/>
    <cellStyle name="Vejica 5 36 3" xfId="523" xr:uid="{00000000-0005-0000-0000-0000CD020000}"/>
    <cellStyle name="Vejica 5 36 4" xfId="524" xr:uid="{00000000-0005-0000-0000-0000CE020000}"/>
    <cellStyle name="Vejica 5 36 5" xfId="525" xr:uid="{00000000-0005-0000-0000-0000CF020000}"/>
    <cellStyle name="Vejica 5 37" xfId="526" xr:uid="{00000000-0005-0000-0000-0000D0020000}"/>
    <cellStyle name="Vejica 5 37 2" xfId="527" xr:uid="{00000000-0005-0000-0000-0000D1020000}"/>
    <cellStyle name="Vejica 5 37 3" xfId="528" xr:uid="{00000000-0005-0000-0000-0000D2020000}"/>
    <cellStyle name="Vejica 5 37 4" xfId="529" xr:uid="{00000000-0005-0000-0000-0000D3020000}"/>
    <cellStyle name="Vejica 5 37 5" xfId="530" xr:uid="{00000000-0005-0000-0000-0000D4020000}"/>
    <cellStyle name="Vejica 5 38" xfId="531" xr:uid="{00000000-0005-0000-0000-0000D5020000}"/>
    <cellStyle name="Vejica 5 38 2" xfId="532" xr:uid="{00000000-0005-0000-0000-0000D6020000}"/>
    <cellStyle name="Vejica 5 38 3" xfId="533" xr:uid="{00000000-0005-0000-0000-0000D7020000}"/>
    <cellStyle name="Vejica 5 38 4" xfId="534" xr:uid="{00000000-0005-0000-0000-0000D8020000}"/>
    <cellStyle name="Vejica 5 38 5" xfId="535" xr:uid="{00000000-0005-0000-0000-0000D9020000}"/>
    <cellStyle name="Vejica 5 39" xfId="536" xr:uid="{00000000-0005-0000-0000-0000DA020000}"/>
    <cellStyle name="Vejica 5 39 2" xfId="537" xr:uid="{00000000-0005-0000-0000-0000DB020000}"/>
    <cellStyle name="Vejica 5 39 3" xfId="538" xr:uid="{00000000-0005-0000-0000-0000DC020000}"/>
    <cellStyle name="Vejica 5 39 4" xfId="539" xr:uid="{00000000-0005-0000-0000-0000DD020000}"/>
    <cellStyle name="Vejica 5 39 5" xfId="540" xr:uid="{00000000-0005-0000-0000-0000DE020000}"/>
    <cellStyle name="Vejica 5 4" xfId="541" xr:uid="{00000000-0005-0000-0000-0000DF020000}"/>
    <cellStyle name="Vejica 5 4 2" xfId="542" xr:uid="{00000000-0005-0000-0000-0000E0020000}"/>
    <cellStyle name="Vejica 5 4 3" xfId="543" xr:uid="{00000000-0005-0000-0000-0000E1020000}"/>
    <cellStyle name="Vejica 5 4 4" xfId="544" xr:uid="{00000000-0005-0000-0000-0000E2020000}"/>
    <cellStyle name="Vejica 5 4 5" xfId="545" xr:uid="{00000000-0005-0000-0000-0000E3020000}"/>
    <cellStyle name="Vejica 5 40" xfId="546" xr:uid="{00000000-0005-0000-0000-0000E4020000}"/>
    <cellStyle name="Vejica 5 40 2" xfId="547" xr:uid="{00000000-0005-0000-0000-0000E5020000}"/>
    <cellStyle name="Vejica 5 40 3" xfId="548" xr:uid="{00000000-0005-0000-0000-0000E6020000}"/>
    <cellStyle name="Vejica 5 40 4" xfId="549" xr:uid="{00000000-0005-0000-0000-0000E7020000}"/>
    <cellStyle name="Vejica 5 40 5" xfId="550" xr:uid="{00000000-0005-0000-0000-0000E8020000}"/>
    <cellStyle name="Vejica 5 41" xfId="551" xr:uid="{00000000-0005-0000-0000-0000E9020000}"/>
    <cellStyle name="Vejica 5 41 2" xfId="552" xr:uid="{00000000-0005-0000-0000-0000EA020000}"/>
    <cellStyle name="Vejica 5 41 3" xfId="553" xr:uid="{00000000-0005-0000-0000-0000EB020000}"/>
    <cellStyle name="Vejica 5 41 4" xfId="554" xr:uid="{00000000-0005-0000-0000-0000EC020000}"/>
    <cellStyle name="Vejica 5 41 5" xfId="555" xr:uid="{00000000-0005-0000-0000-0000ED020000}"/>
    <cellStyle name="Vejica 5 42" xfId="556" xr:uid="{00000000-0005-0000-0000-0000EE020000}"/>
    <cellStyle name="Vejica 5 42 2" xfId="557" xr:uid="{00000000-0005-0000-0000-0000EF020000}"/>
    <cellStyle name="Vejica 5 42 3" xfId="558" xr:uid="{00000000-0005-0000-0000-0000F0020000}"/>
    <cellStyle name="Vejica 5 42 4" xfId="559" xr:uid="{00000000-0005-0000-0000-0000F1020000}"/>
    <cellStyle name="Vejica 5 42 5" xfId="560" xr:uid="{00000000-0005-0000-0000-0000F2020000}"/>
    <cellStyle name="Vejica 5 43" xfId="561" xr:uid="{00000000-0005-0000-0000-0000F3020000}"/>
    <cellStyle name="Vejica 5 43 2" xfId="562" xr:uid="{00000000-0005-0000-0000-0000F4020000}"/>
    <cellStyle name="Vejica 5 43 3" xfId="563" xr:uid="{00000000-0005-0000-0000-0000F5020000}"/>
    <cellStyle name="Vejica 5 43 4" xfId="564" xr:uid="{00000000-0005-0000-0000-0000F6020000}"/>
    <cellStyle name="Vejica 5 43 5" xfId="565" xr:uid="{00000000-0005-0000-0000-0000F7020000}"/>
    <cellStyle name="Vejica 5 44" xfId="566" xr:uid="{00000000-0005-0000-0000-0000F8020000}"/>
    <cellStyle name="Vejica 5 44 2" xfId="567" xr:uid="{00000000-0005-0000-0000-0000F9020000}"/>
    <cellStyle name="Vejica 5 44 3" xfId="568" xr:uid="{00000000-0005-0000-0000-0000FA020000}"/>
    <cellStyle name="Vejica 5 44 4" xfId="569" xr:uid="{00000000-0005-0000-0000-0000FB020000}"/>
    <cellStyle name="Vejica 5 44 5" xfId="570" xr:uid="{00000000-0005-0000-0000-0000FC020000}"/>
    <cellStyle name="Vejica 5 45" xfId="571" xr:uid="{00000000-0005-0000-0000-0000FD020000}"/>
    <cellStyle name="Vejica 5 45 2" xfId="572" xr:uid="{00000000-0005-0000-0000-0000FE020000}"/>
    <cellStyle name="Vejica 5 45 3" xfId="573" xr:uid="{00000000-0005-0000-0000-0000FF020000}"/>
    <cellStyle name="Vejica 5 45 4" xfId="574" xr:uid="{00000000-0005-0000-0000-000000030000}"/>
    <cellStyle name="Vejica 5 45 5" xfId="575" xr:uid="{00000000-0005-0000-0000-000001030000}"/>
    <cellStyle name="Vejica 5 46" xfId="576" xr:uid="{00000000-0005-0000-0000-000002030000}"/>
    <cellStyle name="Vejica 5 46 2" xfId="577" xr:uid="{00000000-0005-0000-0000-000003030000}"/>
    <cellStyle name="Vejica 5 46 3" xfId="578" xr:uid="{00000000-0005-0000-0000-000004030000}"/>
    <cellStyle name="Vejica 5 46 4" xfId="579" xr:uid="{00000000-0005-0000-0000-000005030000}"/>
    <cellStyle name="Vejica 5 46 5" xfId="580" xr:uid="{00000000-0005-0000-0000-000006030000}"/>
    <cellStyle name="Vejica 5 47" xfId="581" xr:uid="{00000000-0005-0000-0000-000007030000}"/>
    <cellStyle name="Vejica 5 47 2" xfId="582" xr:uid="{00000000-0005-0000-0000-000008030000}"/>
    <cellStyle name="Vejica 5 47 3" xfId="583" xr:uid="{00000000-0005-0000-0000-000009030000}"/>
    <cellStyle name="Vejica 5 47 4" xfId="584" xr:uid="{00000000-0005-0000-0000-00000A030000}"/>
    <cellStyle name="Vejica 5 47 5" xfId="585" xr:uid="{00000000-0005-0000-0000-00000B030000}"/>
    <cellStyle name="Vejica 5 48" xfId="586" xr:uid="{00000000-0005-0000-0000-00000C030000}"/>
    <cellStyle name="Vejica 5 48 2" xfId="587" xr:uid="{00000000-0005-0000-0000-00000D030000}"/>
    <cellStyle name="Vejica 5 48 3" xfId="588" xr:uid="{00000000-0005-0000-0000-00000E030000}"/>
    <cellStyle name="Vejica 5 48 4" xfId="589" xr:uid="{00000000-0005-0000-0000-00000F030000}"/>
    <cellStyle name="Vejica 5 48 5" xfId="590" xr:uid="{00000000-0005-0000-0000-000010030000}"/>
    <cellStyle name="Vejica 5 49" xfId="591" xr:uid="{00000000-0005-0000-0000-000011030000}"/>
    <cellStyle name="Vejica 5 49 2" xfId="592" xr:uid="{00000000-0005-0000-0000-000012030000}"/>
    <cellStyle name="Vejica 5 49 3" xfId="593" xr:uid="{00000000-0005-0000-0000-000013030000}"/>
    <cellStyle name="Vejica 5 49 4" xfId="594" xr:uid="{00000000-0005-0000-0000-000014030000}"/>
    <cellStyle name="Vejica 5 49 5" xfId="595" xr:uid="{00000000-0005-0000-0000-000015030000}"/>
    <cellStyle name="Vejica 5 5" xfId="596" xr:uid="{00000000-0005-0000-0000-000016030000}"/>
    <cellStyle name="Vejica 5 5 2" xfId="597" xr:uid="{00000000-0005-0000-0000-000017030000}"/>
    <cellStyle name="Vejica 5 5 3" xfId="598" xr:uid="{00000000-0005-0000-0000-000018030000}"/>
    <cellStyle name="Vejica 5 5 4" xfId="599" xr:uid="{00000000-0005-0000-0000-000019030000}"/>
    <cellStyle name="Vejica 5 5 5" xfId="600" xr:uid="{00000000-0005-0000-0000-00001A030000}"/>
    <cellStyle name="Vejica 5 50" xfId="601" xr:uid="{00000000-0005-0000-0000-00001B030000}"/>
    <cellStyle name="Vejica 5 50 2" xfId="602" xr:uid="{00000000-0005-0000-0000-00001C030000}"/>
    <cellStyle name="Vejica 5 50 3" xfId="603" xr:uid="{00000000-0005-0000-0000-00001D030000}"/>
    <cellStyle name="Vejica 5 50 4" xfId="604" xr:uid="{00000000-0005-0000-0000-00001E030000}"/>
    <cellStyle name="Vejica 5 50 5" xfId="605" xr:uid="{00000000-0005-0000-0000-00001F030000}"/>
    <cellStyle name="Vejica 5 51" xfId="606" xr:uid="{00000000-0005-0000-0000-000020030000}"/>
    <cellStyle name="Vejica 5 51 2" xfId="607" xr:uid="{00000000-0005-0000-0000-000021030000}"/>
    <cellStyle name="Vejica 5 51 3" xfId="608" xr:uid="{00000000-0005-0000-0000-000022030000}"/>
    <cellStyle name="Vejica 5 51 4" xfId="609" xr:uid="{00000000-0005-0000-0000-000023030000}"/>
    <cellStyle name="Vejica 5 51 5" xfId="610" xr:uid="{00000000-0005-0000-0000-000024030000}"/>
    <cellStyle name="Vejica 5 52" xfId="611" xr:uid="{00000000-0005-0000-0000-000025030000}"/>
    <cellStyle name="Vejica 5 52 2" xfId="612" xr:uid="{00000000-0005-0000-0000-000026030000}"/>
    <cellStyle name="Vejica 5 52 3" xfId="613" xr:uid="{00000000-0005-0000-0000-000027030000}"/>
    <cellStyle name="Vejica 5 52 4" xfId="614" xr:uid="{00000000-0005-0000-0000-000028030000}"/>
    <cellStyle name="Vejica 5 52 5" xfId="615" xr:uid="{00000000-0005-0000-0000-000029030000}"/>
    <cellStyle name="Vejica 5 53" xfId="616" xr:uid="{00000000-0005-0000-0000-00002A030000}"/>
    <cellStyle name="Vejica 5 53 2" xfId="617" xr:uid="{00000000-0005-0000-0000-00002B030000}"/>
    <cellStyle name="Vejica 5 53 3" xfId="618" xr:uid="{00000000-0005-0000-0000-00002C030000}"/>
    <cellStyle name="Vejica 5 53 4" xfId="619" xr:uid="{00000000-0005-0000-0000-00002D030000}"/>
    <cellStyle name="Vejica 5 53 5" xfId="620" xr:uid="{00000000-0005-0000-0000-00002E030000}"/>
    <cellStyle name="Vejica 5 54" xfId="621" xr:uid="{00000000-0005-0000-0000-00002F030000}"/>
    <cellStyle name="Vejica 5 54 2" xfId="622" xr:uid="{00000000-0005-0000-0000-000030030000}"/>
    <cellStyle name="Vejica 5 54 3" xfId="623" xr:uid="{00000000-0005-0000-0000-000031030000}"/>
    <cellStyle name="Vejica 5 54 4" xfId="624" xr:uid="{00000000-0005-0000-0000-000032030000}"/>
    <cellStyle name="Vejica 5 54 5" xfId="625" xr:uid="{00000000-0005-0000-0000-000033030000}"/>
    <cellStyle name="Vejica 5 55" xfId="626" xr:uid="{00000000-0005-0000-0000-000034030000}"/>
    <cellStyle name="Vejica 5 55 2" xfId="627" xr:uid="{00000000-0005-0000-0000-000035030000}"/>
    <cellStyle name="Vejica 5 55 3" xfId="628" xr:uid="{00000000-0005-0000-0000-000036030000}"/>
    <cellStyle name="Vejica 5 55 4" xfId="629" xr:uid="{00000000-0005-0000-0000-000037030000}"/>
    <cellStyle name="Vejica 5 55 5" xfId="630" xr:uid="{00000000-0005-0000-0000-000038030000}"/>
    <cellStyle name="Vejica 5 56" xfId="631" xr:uid="{00000000-0005-0000-0000-000039030000}"/>
    <cellStyle name="Vejica 5 56 2" xfId="632" xr:uid="{00000000-0005-0000-0000-00003A030000}"/>
    <cellStyle name="Vejica 5 56 3" xfId="633" xr:uid="{00000000-0005-0000-0000-00003B030000}"/>
    <cellStyle name="Vejica 5 56 4" xfId="634" xr:uid="{00000000-0005-0000-0000-00003C030000}"/>
    <cellStyle name="Vejica 5 56 5" xfId="635" xr:uid="{00000000-0005-0000-0000-00003D030000}"/>
    <cellStyle name="Vejica 5 57" xfId="636" xr:uid="{00000000-0005-0000-0000-00003E030000}"/>
    <cellStyle name="Vejica 5 57 2" xfId="637" xr:uid="{00000000-0005-0000-0000-00003F030000}"/>
    <cellStyle name="Vejica 5 57 3" xfId="638" xr:uid="{00000000-0005-0000-0000-000040030000}"/>
    <cellStyle name="Vejica 5 57 4" xfId="639" xr:uid="{00000000-0005-0000-0000-000041030000}"/>
    <cellStyle name="Vejica 5 57 5" xfId="640" xr:uid="{00000000-0005-0000-0000-000042030000}"/>
    <cellStyle name="Vejica 5 58" xfId="641" xr:uid="{00000000-0005-0000-0000-000043030000}"/>
    <cellStyle name="Vejica 5 58 2" xfId="642" xr:uid="{00000000-0005-0000-0000-000044030000}"/>
    <cellStyle name="Vejica 5 58 3" xfId="643" xr:uid="{00000000-0005-0000-0000-000045030000}"/>
    <cellStyle name="Vejica 5 58 4" xfId="644" xr:uid="{00000000-0005-0000-0000-000046030000}"/>
    <cellStyle name="Vejica 5 58 5" xfId="645" xr:uid="{00000000-0005-0000-0000-000047030000}"/>
    <cellStyle name="Vejica 5 59" xfId="646" xr:uid="{00000000-0005-0000-0000-000048030000}"/>
    <cellStyle name="Vejica 5 59 2" xfId="647" xr:uid="{00000000-0005-0000-0000-000049030000}"/>
    <cellStyle name="Vejica 5 59 3" xfId="648" xr:uid="{00000000-0005-0000-0000-00004A030000}"/>
    <cellStyle name="Vejica 5 59 4" xfId="649" xr:uid="{00000000-0005-0000-0000-00004B030000}"/>
    <cellStyle name="Vejica 5 59 5" xfId="650" xr:uid="{00000000-0005-0000-0000-00004C030000}"/>
    <cellStyle name="Vejica 5 6" xfId="651" xr:uid="{00000000-0005-0000-0000-00004D030000}"/>
    <cellStyle name="Vejica 5 6 2" xfId="652" xr:uid="{00000000-0005-0000-0000-00004E030000}"/>
    <cellStyle name="Vejica 5 6 3" xfId="653" xr:uid="{00000000-0005-0000-0000-00004F030000}"/>
    <cellStyle name="Vejica 5 6 4" xfId="654" xr:uid="{00000000-0005-0000-0000-000050030000}"/>
    <cellStyle name="Vejica 5 6 5" xfId="655" xr:uid="{00000000-0005-0000-0000-000051030000}"/>
    <cellStyle name="Vejica 5 60" xfId="656" xr:uid="{00000000-0005-0000-0000-000052030000}"/>
    <cellStyle name="Vejica 5 60 2" xfId="657" xr:uid="{00000000-0005-0000-0000-000053030000}"/>
    <cellStyle name="Vejica 5 60 3" xfId="658" xr:uid="{00000000-0005-0000-0000-000054030000}"/>
    <cellStyle name="Vejica 5 60 4" xfId="659" xr:uid="{00000000-0005-0000-0000-000055030000}"/>
    <cellStyle name="Vejica 5 60 5" xfId="660" xr:uid="{00000000-0005-0000-0000-000056030000}"/>
    <cellStyle name="Vejica 5 61" xfId="661" xr:uid="{00000000-0005-0000-0000-000057030000}"/>
    <cellStyle name="Vejica 5 61 2" xfId="662" xr:uid="{00000000-0005-0000-0000-000058030000}"/>
    <cellStyle name="Vejica 5 61 3" xfId="663" xr:uid="{00000000-0005-0000-0000-000059030000}"/>
    <cellStyle name="Vejica 5 61 4" xfId="664" xr:uid="{00000000-0005-0000-0000-00005A030000}"/>
    <cellStyle name="Vejica 5 61 5" xfId="665" xr:uid="{00000000-0005-0000-0000-00005B030000}"/>
    <cellStyle name="Vejica 5 62" xfId="666" xr:uid="{00000000-0005-0000-0000-00005C030000}"/>
    <cellStyle name="Vejica 5 62 2" xfId="667" xr:uid="{00000000-0005-0000-0000-00005D030000}"/>
    <cellStyle name="Vejica 5 62 3" xfId="668" xr:uid="{00000000-0005-0000-0000-00005E030000}"/>
    <cellStyle name="Vejica 5 62 4" xfId="669" xr:uid="{00000000-0005-0000-0000-00005F030000}"/>
    <cellStyle name="Vejica 5 62 5" xfId="670" xr:uid="{00000000-0005-0000-0000-000060030000}"/>
    <cellStyle name="Vejica 5 63" xfId="671" xr:uid="{00000000-0005-0000-0000-000061030000}"/>
    <cellStyle name="Vejica 5 63 2" xfId="672" xr:uid="{00000000-0005-0000-0000-000062030000}"/>
    <cellStyle name="Vejica 5 63 3" xfId="673" xr:uid="{00000000-0005-0000-0000-000063030000}"/>
    <cellStyle name="Vejica 5 63 4" xfId="674" xr:uid="{00000000-0005-0000-0000-000064030000}"/>
    <cellStyle name="Vejica 5 63 5" xfId="675" xr:uid="{00000000-0005-0000-0000-000065030000}"/>
    <cellStyle name="Vejica 5 64" xfId="676" xr:uid="{00000000-0005-0000-0000-000066030000}"/>
    <cellStyle name="Vejica 5 64 2" xfId="677" xr:uid="{00000000-0005-0000-0000-000067030000}"/>
    <cellStyle name="Vejica 5 64 3" xfId="678" xr:uid="{00000000-0005-0000-0000-000068030000}"/>
    <cellStyle name="Vejica 5 64 4" xfId="679" xr:uid="{00000000-0005-0000-0000-000069030000}"/>
    <cellStyle name="Vejica 5 64 5" xfId="680" xr:uid="{00000000-0005-0000-0000-00006A030000}"/>
    <cellStyle name="Vejica 5 65" xfId="681" xr:uid="{00000000-0005-0000-0000-00006B030000}"/>
    <cellStyle name="Vejica 5 65 2" xfId="682" xr:uid="{00000000-0005-0000-0000-00006C030000}"/>
    <cellStyle name="Vejica 5 65 3" xfId="683" xr:uid="{00000000-0005-0000-0000-00006D030000}"/>
    <cellStyle name="Vejica 5 65 4" xfId="684" xr:uid="{00000000-0005-0000-0000-00006E030000}"/>
    <cellStyle name="Vejica 5 65 5" xfId="685" xr:uid="{00000000-0005-0000-0000-00006F030000}"/>
    <cellStyle name="Vejica 5 66" xfId="686" xr:uid="{00000000-0005-0000-0000-000070030000}"/>
    <cellStyle name="Vejica 5 66 2" xfId="687" xr:uid="{00000000-0005-0000-0000-000071030000}"/>
    <cellStyle name="Vejica 5 66 3" xfId="688" xr:uid="{00000000-0005-0000-0000-000072030000}"/>
    <cellStyle name="Vejica 5 66 4" xfId="689" xr:uid="{00000000-0005-0000-0000-000073030000}"/>
    <cellStyle name="Vejica 5 66 5" xfId="690" xr:uid="{00000000-0005-0000-0000-000074030000}"/>
    <cellStyle name="Vejica 5 67" xfId="691" xr:uid="{00000000-0005-0000-0000-000075030000}"/>
    <cellStyle name="Vejica 5 67 2" xfId="692" xr:uid="{00000000-0005-0000-0000-000076030000}"/>
    <cellStyle name="Vejica 5 67 3" xfId="693" xr:uid="{00000000-0005-0000-0000-000077030000}"/>
    <cellStyle name="Vejica 5 67 4" xfId="694" xr:uid="{00000000-0005-0000-0000-000078030000}"/>
    <cellStyle name="Vejica 5 67 5" xfId="695" xr:uid="{00000000-0005-0000-0000-000079030000}"/>
    <cellStyle name="Vejica 5 68" xfId="696" xr:uid="{00000000-0005-0000-0000-00007A030000}"/>
    <cellStyle name="Vejica 5 68 2" xfId="697" xr:uid="{00000000-0005-0000-0000-00007B030000}"/>
    <cellStyle name="Vejica 5 68 3" xfId="698" xr:uid="{00000000-0005-0000-0000-00007C030000}"/>
    <cellStyle name="Vejica 5 68 4" xfId="699" xr:uid="{00000000-0005-0000-0000-00007D030000}"/>
    <cellStyle name="Vejica 5 68 5" xfId="700" xr:uid="{00000000-0005-0000-0000-00007E030000}"/>
    <cellStyle name="Vejica 5 69" xfId="701" xr:uid="{00000000-0005-0000-0000-00007F030000}"/>
    <cellStyle name="Vejica 5 69 2" xfId="702" xr:uid="{00000000-0005-0000-0000-000080030000}"/>
    <cellStyle name="Vejica 5 69 3" xfId="703" xr:uid="{00000000-0005-0000-0000-000081030000}"/>
    <cellStyle name="Vejica 5 69 4" xfId="704" xr:uid="{00000000-0005-0000-0000-000082030000}"/>
    <cellStyle name="Vejica 5 69 5" xfId="705" xr:uid="{00000000-0005-0000-0000-000083030000}"/>
    <cellStyle name="Vejica 5 7" xfId="706" xr:uid="{00000000-0005-0000-0000-000084030000}"/>
    <cellStyle name="Vejica 5 7 2" xfId="707" xr:uid="{00000000-0005-0000-0000-000085030000}"/>
    <cellStyle name="Vejica 5 7 3" xfId="708" xr:uid="{00000000-0005-0000-0000-000086030000}"/>
    <cellStyle name="Vejica 5 7 4" xfId="709" xr:uid="{00000000-0005-0000-0000-000087030000}"/>
    <cellStyle name="Vejica 5 7 5" xfId="710" xr:uid="{00000000-0005-0000-0000-000088030000}"/>
    <cellStyle name="Vejica 5 70" xfId="711" xr:uid="{00000000-0005-0000-0000-000089030000}"/>
    <cellStyle name="Vejica 5 70 2" xfId="712" xr:uid="{00000000-0005-0000-0000-00008A030000}"/>
    <cellStyle name="Vejica 5 70 3" xfId="713" xr:uid="{00000000-0005-0000-0000-00008B030000}"/>
    <cellStyle name="Vejica 5 70 4" xfId="714" xr:uid="{00000000-0005-0000-0000-00008C030000}"/>
    <cellStyle name="Vejica 5 70 5" xfId="715" xr:uid="{00000000-0005-0000-0000-00008D030000}"/>
    <cellStyle name="Vejica 5 71" xfId="716" xr:uid="{00000000-0005-0000-0000-00008E030000}"/>
    <cellStyle name="Vejica 5 71 2" xfId="717" xr:uid="{00000000-0005-0000-0000-00008F030000}"/>
    <cellStyle name="Vejica 5 71 3" xfId="718" xr:uid="{00000000-0005-0000-0000-000090030000}"/>
    <cellStyle name="Vejica 5 71 4" xfId="719" xr:uid="{00000000-0005-0000-0000-000091030000}"/>
    <cellStyle name="Vejica 5 71 5" xfId="720" xr:uid="{00000000-0005-0000-0000-000092030000}"/>
    <cellStyle name="Vejica 5 72" xfId="721" xr:uid="{00000000-0005-0000-0000-000093030000}"/>
    <cellStyle name="Vejica 5 72 2" xfId="722" xr:uid="{00000000-0005-0000-0000-000094030000}"/>
    <cellStyle name="Vejica 5 72 3" xfId="723" xr:uid="{00000000-0005-0000-0000-000095030000}"/>
    <cellStyle name="Vejica 5 72 4" xfId="724" xr:uid="{00000000-0005-0000-0000-000096030000}"/>
    <cellStyle name="Vejica 5 72 5" xfId="725" xr:uid="{00000000-0005-0000-0000-000097030000}"/>
    <cellStyle name="Vejica 5 73" xfId="726" xr:uid="{00000000-0005-0000-0000-000098030000}"/>
    <cellStyle name="Vejica 5 73 2" xfId="727" xr:uid="{00000000-0005-0000-0000-000099030000}"/>
    <cellStyle name="Vejica 5 73 3" xfId="728" xr:uid="{00000000-0005-0000-0000-00009A030000}"/>
    <cellStyle name="Vejica 5 73 4" xfId="729" xr:uid="{00000000-0005-0000-0000-00009B030000}"/>
    <cellStyle name="Vejica 5 73 5" xfId="730" xr:uid="{00000000-0005-0000-0000-00009C030000}"/>
    <cellStyle name="Vejica 5 74" xfId="731" xr:uid="{00000000-0005-0000-0000-00009D030000}"/>
    <cellStyle name="Vejica 5 74 2" xfId="732" xr:uid="{00000000-0005-0000-0000-00009E030000}"/>
    <cellStyle name="Vejica 5 74 3" xfId="733" xr:uid="{00000000-0005-0000-0000-00009F030000}"/>
    <cellStyle name="Vejica 5 74 4" xfId="734" xr:uid="{00000000-0005-0000-0000-0000A0030000}"/>
    <cellStyle name="Vejica 5 74 5" xfId="735" xr:uid="{00000000-0005-0000-0000-0000A1030000}"/>
    <cellStyle name="Vejica 5 75" xfId="736" xr:uid="{00000000-0005-0000-0000-0000A2030000}"/>
    <cellStyle name="Vejica 5 75 2" xfId="737" xr:uid="{00000000-0005-0000-0000-0000A3030000}"/>
    <cellStyle name="Vejica 5 75 3" xfId="738" xr:uid="{00000000-0005-0000-0000-0000A4030000}"/>
    <cellStyle name="Vejica 5 75 4" xfId="739" xr:uid="{00000000-0005-0000-0000-0000A5030000}"/>
    <cellStyle name="Vejica 5 75 5" xfId="740" xr:uid="{00000000-0005-0000-0000-0000A6030000}"/>
    <cellStyle name="Vejica 5 76" xfId="741" xr:uid="{00000000-0005-0000-0000-0000A7030000}"/>
    <cellStyle name="Vejica 5 76 2" xfId="742" xr:uid="{00000000-0005-0000-0000-0000A8030000}"/>
    <cellStyle name="Vejica 5 76 3" xfId="743" xr:uid="{00000000-0005-0000-0000-0000A9030000}"/>
    <cellStyle name="Vejica 5 76 4" xfId="744" xr:uid="{00000000-0005-0000-0000-0000AA030000}"/>
    <cellStyle name="Vejica 5 76 5" xfId="745" xr:uid="{00000000-0005-0000-0000-0000AB030000}"/>
    <cellStyle name="Vejica 5 77" xfId="746" xr:uid="{00000000-0005-0000-0000-0000AC030000}"/>
    <cellStyle name="Vejica 5 77 2" xfId="747" xr:uid="{00000000-0005-0000-0000-0000AD030000}"/>
    <cellStyle name="Vejica 5 77 3" xfId="748" xr:uid="{00000000-0005-0000-0000-0000AE030000}"/>
    <cellStyle name="Vejica 5 77 4" xfId="749" xr:uid="{00000000-0005-0000-0000-0000AF030000}"/>
    <cellStyle name="Vejica 5 77 5" xfId="750" xr:uid="{00000000-0005-0000-0000-0000B0030000}"/>
    <cellStyle name="Vejica 5 78" xfId="751" xr:uid="{00000000-0005-0000-0000-0000B1030000}"/>
    <cellStyle name="Vejica 5 78 2" xfId="752" xr:uid="{00000000-0005-0000-0000-0000B2030000}"/>
    <cellStyle name="Vejica 5 78 3" xfId="753" xr:uid="{00000000-0005-0000-0000-0000B3030000}"/>
    <cellStyle name="Vejica 5 78 4" xfId="754" xr:uid="{00000000-0005-0000-0000-0000B4030000}"/>
    <cellStyle name="Vejica 5 78 5" xfId="755" xr:uid="{00000000-0005-0000-0000-0000B5030000}"/>
    <cellStyle name="Vejica 5 79" xfId="756" xr:uid="{00000000-0005-0000-0000-0000B6030000}"/>
    <cellStyle name="Vejica 5 79 2" xfId="757" xr:uid="{00000000-0005-0000-0000-0000B7030000}"/>
    <cellStyle name="Vejica 5 79 3" xfId="758" xr:uid="{00000000-0005-0000-0000-0000B8030000}"/>
    <cellStyle name="Vejica 5 79 4" xfId="759" xr:uid="{00000000-0005-0000-0000-0000B9030000}"/>
    <cellStyle name="Vejica 5 79 5" xfId="760" xr:uid="{00000000-0005-0000-0000-0000BA030000}"/>
    <cellStyle name="Vejica 5 8" xfId="761" xr:uid="{00000000-0005-0000-0000-0000BB030000}"/>
    <cellStyle name="Vejica 5 8 2" xfId="762" xr:uid="{00000000-0005-0000-0000-0000BC030000}"/>
    <cellStyle name="Vejica 5 8 3" xfId="763" xr:uid="{00000000-0005-0000-0000-0000BD030000}"/>
    <cellStyle name="Vejica 5 8 4" xfId="764" xr:uid="{00000000-0005-0000-0000-0000BE030000}"/>
    <cellStyle name="Vejica 5 8 5" xfId="765" xr:uid="{00000000-0005-0000-0000-0000BF030000}"/>
    <cellStyle name="Vejica 5 80" xfId="766" xr:uid="{00000000-0005-0000-0000-0000C0030000}"/>
    <cellStyle name="Vejica 5 80 2" xfId="767" xr:uid="{00000000-0005-0000-0000-0000C1030000}"/>
    <cellStyle name="Vejica 5 80 3" xfId="768" xr:uid="{00000000-0005-0000-0000-0000C2030000}"/>
    <cellStyle name="Vejica 5 80 4" xfId="769" xr:uid="{00000000-0005-0000-0000-0000C3030000}"/>
    <cellStyle name="Vejica 5 80 5" xfId="770" xr:uid="{00000000-0005-0000-0000-0000C4030000}"/>
    <cellStyle name="Vejica 5 81" xfId="771" xr:uid="{00000000-0005-0000-0000-0000C5030000}"/>
    <cellStyle name="Vejica 5 81 2" xfId="772" xr:uid="{00000000-0005-0000-0000-0000C6030000}"/>
    <cellStyle name="Vejica 5 81 3" xfId="773" xr:uid="{00000000-0005-0000-0000-0000C7030000}"/>
    <cellStyle name="Vejica 5 81 4" xfId="774" xr:uid="{00000000-0005-0000-0000-0000C8030000}"/>
    <cellStyle name="Vejica 5 81 5" xfId="775" xr:uid="{00000000-0005-0000-0000-0000C9030000}"/>
    <cellStyle name="Vejica 5 82" xfId="776" xr:uid="{00000000-0005-0000-0000-0000CA030000}"/>
    <cellStyle name="Vejica 5 82 2" xfId="777" xr:uid="{00000000-0005-0000-0000-0000CB030000}"/>
    <cellStyle name="Vejica 5 82 3" xfId="778" xr:uid="{00000000-0005-0000-0000-0000CC030000}"/>
    <cellStyle name="Vejica 5 82 4" xfId="779" xr:uid="{00000000-0005-0000-0000-0000CD030000}"/>
    <cellStyle name="Vejica 5 82 5" xfId="780" xr:uid="{00000000-0005-0000-0000-0000CE030000}"/>
    <cellStyle name="Vejica 5 83" xfId="781" xr:uid="{00000000-0005-0000-0000-0000CF030000}"/>
    <cellStyle name="Vejica 5 83 2" xfId="782" xr:uid="{00000000-0005-0000-0000-0000D0030000}"/>
    <cellStyle name="Vejica 5 83 3" xfId="783" xr:uid="{00000000-0005-0000-0000-0000D1030000}"/>
    <cellStyle name="Vejica 5 83 4" xfId="784" xr:uid="{00000000-0005-0000-0000-0000D2030000}"/>
    <cellStyle name="Vejica 5 83 5" xfId="785" xr:uid="{00000000-0005-0000-0000-0000D3030000}"/>
    <cellStyle name="Vejica 5 84" xfId="786" xr:uid="{00000000-0005-0000-0000-0000D4030000}"/>
    <cellStyle name="Vejica 5 84 2" xfId="787" xr:uid="{00000000-0005-0000-0000-0000D5030000}"/>
    <cellStyle name="Vejica 5 84 3" xfId="788" xr:uid="{00000000-0005-0000-0000-0000D6030000}"/>
    <cellStyle name="Vejica 5 84 4" xfId="789" xr:uid="{00000000-0005-0000-0000-0000D7030000}"/>
    <cellStyle name="Vejica 5 84 5" xfId="790" xr:uid="{00000000-0005-0000-0000-0000D8030000}"/>
    <cellStyle name="Vejica 5 85" xfId="791" xr:uid="{00000000-0005-0000-0000-0000D9030000}"/>
    <cellStyle name="Vejica 5 85 2" xfId="792" xr:uid="{00000000-0005-0000-0000-0000DA030000}"/>
    <cellStyle name="Vejica 5 85 3" xfId="793" xr:uid="{00000000-0005-0000-0000-0000DB030000}"/>
    <cellStyle name="Vejica 5 85 4" xfId="794" xr:uid="{00000000-0005-0000-0000-0000DC030000}"/>
    <cellStyle name="Vejica 5 85 5" xfId="795" xr:uid="{00000000-0005-0000-0000-0000DD030000}"/>
    <cellStyle name="Vejica 5 9" xfId="796" xr:uid="{00000000-0005-0000-0000-0000DE030000}"/>
    <cellStyle name="Vejica 5 9 2" xfId="797" xr:uid="{00000000-0005-0000-0000-0000DF030000}"/>
    <cellStyle name="Vejica 5 9 3" xfId="798" xr:uid="{00000000-0005-0000-0000-0000E0030000}"/>
    <cellStyle name="Vejica 5 9 4" xfId="799" xr:uid="{00000000-0005-0000-0000-0000E1030000}"/>
    <cellStyle name="Vejica 5 9 5" xfId="800" xr:uid="{00000000-0005-0000-0000-0000E2030000}"/>
    <cellStyle name="Vnos 2" xfId="801" xr:uid="{00000000-0005-0000-0000-0000E3030000}"/>
    <cellStyle name="Vsota 2" xfId="802" xr:uid="{00000000-0005-0000-0000-0000E4030000}"/>
    <cellStyle name="Warning Text" xfId="803" xr:uid="{00000000-0005-0000-0000-0000E5030000}"/>
    <cellStyle name="Zuza" xfId="804" xr:uid="{00000000-0005-0000-0000-0000E6030000}"/>
  </cellStyles>
  <dxfs count="0"/>
  <tableStyles count="0" defaultTableStyle="TableStyleMedium2" defaultPivotStyle="PivotStyleLight16"/>
  <colors>
    <mruColors>
      <color rgb="FF00FF00"/>
      <color rgb="FF00FFFF"/>
      <color rgb="FF43B0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ter\Most%20na%20So&#269;i%20-%20Tolmin\Za%20nadzornika_11012021\Popisi%20del\13356-2_koles%20modrej_popis_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projekt.si/DELOVNI/VODOVODI-Ljubljanica/sklop%201-1/PGD/popis/11890-1/vzorci/Popis_vzorec_vodohr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eter\Most%20na%20So&#269;i%20-%20Tolmin\Za%20nadzornika_11012021\Popisi%20del\popis_mapa_4_Modrej_170713%20-%20po%20recenzij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le&#353;\kolesarka%20tolmin\arhiv\popis_mapa_4_Modrej_170713%20-%20po%20recenzij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LOVNI\VODOVODI-Ljubljanica\sklop%201-1\PGD\popis\11890-1\11890-1_3-2%20PC_Ma&#269;kovec_popis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Kolesarska steza"/>
      <sheetName val="REKAPITULACIJA"/>
      <sheetName val="HPR_SD_stara verzija"/>
    </sheetNames>
    <sheetDataSet>
      <sheetData sheetId="0" refreshError="1">
        <row r="2">
          <cell r="A2" t="str">
            <v>POPIS DEL S PREDRAČUNOM</v>
          </cell>
        </row>
        <row r="39">
          <cell r="B39">
            <v>1</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efreshError="1">
        <row r="36">
          <cell r="B36">
            <v>1</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1. Gradbena dela"/>
      <sheetName val="2.Elektromontažna dela"/>
      <sheetName val="3.Ostalo"/>
      <sheetName val="HPR_SD_stara verzija"/>
    </sheetNames>
    <sheetDataSet>
      <sheetData sheetId="0">
        <row r="2">
          <cell r="A2" t="str">
            <v>4.4.5 POPIS DEL</v>
          </cell>
        </row>
        <row r="34">
          <cell r="B34" t="str">
            <v>KOLESARSKA POVEZAVA NA ODSEKU TOLMIN – MOST NA SOČI, OB G2-102/1040 PERŠETI- MOST NA SOČI, od km 6,190 do km 6,840</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1. Gradbena dela"/>
      <sheetName val="2.Elektromontažna dela"/>
      <sheetName val="3.Ostalo"/>
      <sheetName val="HPR_SD_stara verzija"/>
    </sheetNames>
    <sheetDataSet>
      <sheetData sheetId="0">
        <row r="30">
          <cell r="B30" t="str">
            <v xml:space="preserve">NAČRT CESTNE RAZSVETLJAVE </v>
          </cell>
        </row>
        <row r="32">
          <cell r="B32" t="str">
            <v>4.</v>
          </cell>
        </row>
        <row r="36">
          <cell r="B36">
            <v>1</v>
          </cell>
        </row>
        <row r="38">
          <cell r="B38">
            <v>1</v>
          </cell>
        </row>
        <row r="40">
          <cell r="B40">
            <v>0.22</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efreshError="1">
        <row r="36">
          <cell r="B36">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J48"/>
  <sheetViews>
    <sheetView topLeftCell="A4" workbookViewId="0">
      <selection activeCell="B11" sqref="B11:F11"/>
    </sheetView>
  </sheetViews>
  <sheetFormatPr defaultRowHeight="14.4" x14ac:dyDescent="0.3"/>
  <cols>
    <col min="2" max="2" width="14.6640625" customWidth="1"/>
    <col min="6" max="6" width="19.44140625" customWidth="1"/>
  </cols>
  <sheetData>
    <row r="2" spans="2:7" ht="15" x14ac:dyDescent="0.3">
      <c r="B2" s="26" t="s">
        <v>72</v>
      </c>
    </row>
    <row r="3" spans="2:7" ht="15" x14ac:dyDescent="0.3">
      <c r="B3" s="941"/>
      <c r="C3" s="27"/>
      <c r="D3" s="27"/>
      <c r="E3" s="27"/>
      <c r="F3" s="27"/>
      <c r="G3" s="27"/>
    </row>
    <row r="4" spans="2:7" ht="90.75" customHeight="1" x14ac:dyDescent="0.3">
      <c r="B4" s="1046" t="s">
        <v>73</v>
      </c>
      <c r="C4" s="1046"/>
      <c r="D4" s="1046"/>
      <c r="E4" s="1046"/>
      <c r="F4" s="1046"/>
      <c r="G4" s="1025"/>
    </row>
    <row r="5" spans="2:7" ht="56.25" customHeight="1" x14ac:dyDescent="0.3">
      <c r="B5" s="1046" t="s">
        <v>74</v>
      </c>
      <c r="C5" s="1046"/>
      <c r="D5" s="1046"/>
      <c r="E5" s="1046"/>
      <c r="F5" s="1046"/>
      <c r="G5" s="1025"/>
    </row>
    <row r="6" spans="2:7" ht="51" customHeight="1" x14ac:dyDescent="0.3">
      <c r="B6" s="1046" t="s">
        <v>75</v>
      </c>
      <c r="C6" s="1046"/>
      <c r="D6" s="1046"/>
      <c r="E6" s="1046"/>
      <c r="F6" s="1046"/>
      <c r="G6" s="1025"/>
    </row>
    <row r="7" spans="2:7" ht="54" customHeight="1" x14ac:dyDescent="0.3">
      <c r="B7" s="1046" t="s">
        <v>76</v>
      </c>
      <c r="C7" s="1046"/>
      <c r="D7" s="1046"/>
      <c r="E7" s="1046"/>
      <c r="F7" s="1046"/>
      <c r="G7" s="1025"/>
    </row>
    <row r="8" spans="2:7" ht="47.25" customHeight="1" x14ac:dyDescent="0.3">
      <c r="B8" s="1046" t="s">
        <v>77</v>
      </c>
      <c r="C8" s="1046"/>
      <c r="D8" s="1046"/>
      <c r="E8" s="1046"/>
      <c r="F8" s="1046"/>
      <c r="G8" s="1025"/>
    </row>
    <row r="9" spans="2:7" ht="38.25" customHeight="1" x14ac:dyDescent="0.3">
      <c r="B9" s="1047" t="s">
        <v>78</v>
      </c>
      <c r="C9" s="1047"/>
      <c r="D9" s="1047"/>
      <c r="E9" s="1047"/>
      <c r="F9" s="1047"/>
      <c r="G9" s="1025"/>
    </row>
    <row r="10" spans="2:7" ht="15" x14ac:dyDescent="0.3">
      <c r="B10" s="1046" t="s">
        <v>79</v>
      </c>
      <c r="C10" s="1046"/>
      <c r="D10" s="1046"/>
      <c r="E10" s="1046"/>
      <c r="F10" s="1046"/>
      <c r="G10" s="1025"/>
    </row>
    <row r="11" spans="2:7" ht="47.25" customHeight="1" x14ac:dyDescent="0.3">
      <c r="B11" s="1048" t="s">
        <v>80</v>
      </c>
      <c r="C11" s="1048"/>
      <c r="D11" s="1048"/>
      <c r="E11" s="1048"/>
      <c r="F11" s="1048"/>
      <c r="G11" s="1025"/>
    </row>
    <row r="12" spans="2:7" ht="15" x14ac:dyDescent="0.3">
      <c r="B12" s="1048" t="s">
        <v>81</v>
      </c>
      <c r="C12" s="1048"/>
      <c r="D12" s="1048"/>
      <c r="E12" s="1048"/>
      <c r="F12" s="1048"/>
      <c r="G12" s="1025"/>
    </row>
    <row r="13" spans="2:7" ht="33.75" customHeight="1" x14ac:dyDescent="0.3">
      <c r="B13" s="1046" t="s">
        <v>82</v>
      </c>
      <c r="C13" s="1046"/>
      <c r="D13" s="1046"/>
      <c r="E13" s="1046"/>
      <c r="F13" s="1046"/>
      <c r="G13" s="1046"/>
    </row>
    <row r="14" spans="2:7" s="940" customFormat="1" ht="57" customHeight="1" x14ac:dyDescent="0.3">
      <c r="B14" s="1046" t="s">
        <v>83</v>
      </c>
      <c r="C14" s="1046"/>
      <c r="D14" s="1046"/>
      <c r="E14" s="1046"/>
      <c r="F14" s="1046"/>
      <c r="G14" s="1046"/>
    </row>
    <row r="15" spans="2:7" s="940" customFormat="1" ht="57" customHeight="1" x14ac:dyDescent="0.3">
      <c r="B15" s="1046" t="s">
        <v>84</v>
      </c>
      <c r="C15" s="1046"/>
      <c r="D15" s="1046"/>
      <c r="E15" s="1046"/>
      <c r="F15" s="1046"/>
      <c r="G15" s="1046"/>
    </row>
    <row r="16" spans="2:7" s="940" customFormat="1" ht="57" customHeight="1" x14ac:dyDescent="0.3">
      <c r="B16" s="1046" t="s">
        <v>982</v>
      </c>
      <c r="C16" s="1046"/>
      <c r="D16" s="1046"/>
      <c r="E16" s="1046"/>
      <c r="F16" s="1046"/>
      <c r="G16" s="1046"/>
    </row>
    <row r="17" spans="2:8" s="940" customFormat="1" ht="57" customHeight="1" x14ac:dyDescent="0.3">
      <c r="B17" s="1046" t="s">
        <v>1009</v>
      </c>
      <c r="C17" s="1046"/>
      <c r="D17" s="1046"/>
      <c r="E17" s="1046"/>
      <c r="F17" s="1046"/>
      <c r="G17" s="1046"/>
    </row>
    <row r="18" spans="2:8" s="940" customFormat="1" ht="122.4" customHeight="1" x14ac:dyDescent="0.3">
      <c r="B18" s="1046" t="s">
        <v>1010</v>
      </c>
      <c r="C18" s="1046"/>
      <c r="D18" s="1046"/>
      <c r="E18" s="1046"/>
      <c r="F18" s="1046"/>
      <c r="G18" s="1046"/>
    </row>
    <row r="19" spans="2:8" s="940" customFormat="1" ht="57" customHeight="1" x14ac:dyDescent="0.3">
      <c r="B19" s="1046" t="s">
        <v>986</v>
      </c>
      <c r="C19" s="1046"/>
      <c r="D19" s="1046"/>
      <c r="E19" s="1046"/>
      <c r="F19" s="1046"/>
      <c r="G19" s="1046"/>
    </row>
    <row r="20" spans="2:8" s="940" customFormat="1" ht="57" customHeight="1" x14ac:dyDescent="0.3">
      <c r="B20" s="1046" t="s">
        <v>988</v>
      </c>
      <c r="C20" s="1046"/>
      <c r="D20" s="1046"/>
      <c r="E20" s="1046"/>
      <c r="F20" s="1046"/>
      <c r="G20" s="1046"/>
    </row>
    <row r="21" spans="2:8" s="940" customFormat="1" ht="57" customHeight="1" x14ac:dyDescent="0.3">
      <c r="B21" s="1046" t="s">
        <v>1016</v>
      </c>
      <c r="C21" s="1046"/>
      <c r="D21" s="1046"/>
      <c r="E21" s="1046"/>
      <c r="F21" s="1046"/>
      <c r="G21" s="1046"/>
    </row>
    <row r="22" spans="2:8" s="940" customFormat="1" ht="57" customHeight="1" x14ac:dyDescent="0.3">
      <c r="B22" s="1046" t="s">
        <v>983</v>
      </c>
      <c r="C22" s="1046"/>
      <c r="D22" s="1046"/>
      <c r="E22" s="1046"/>
      <c r="F22" s="1046"/>
      <c r="G22" s="1046"/>
    </row>
    <row r="23" spans="2:8" s="940" customFormat="1" ht="57" customHeight="1" x14ac:dyDescent="0.3">
      <c r="B23" s="1046" t="s">
        <v>985</v>
      </c>
      <c r="C23" s="1046"/>
      <c r="D23" s="1046"/>
      <c r="E23" s="1046"/>
      <c r="F23" s="1046"/>
      <c r="G23" s="1046"/>
    </row>
    <row r="24" spans="2:8" s="940" customFormat="1" ht="57" customHeight="1" x14ac:dyDescent="0.3">
      <c r="B24" s="1046" t="s">
        <v>1011</v>
      </c>
      <c r="C24" s="1046"/>
      <c r="D24" s="1046"/>
      <c r="E24" s="1046"/>
      <c r="F24" s="1046"/>
      <c r="G24" s="1046"/>
    </row>
    <row r="25" spans="2:8" ht="42.75" customHeight="1" x14ac:dyDescent="0.3">
      <c r="B25" s="1046" t="s">
        <v>987</v>
      </c>
      <c r="C25" s="1046"/>
      <c r="D25" s="1046"/>
      <c r="E25" s="1046"/>
      <c r="F25" s="1046"/>
      <c r="G25" s="1046"/>
    </row>
    <row r="26" spans="2:8" s="939" customFormat="1" ht="17.399999999999999" x14ac:dyDescent="0.3">
      <c r="B26" s="1046" t="s">
        <v>984</v>
      </c>
      <c r="C26" s="1046"/>
      <c r="D26" s="1046"/>
      <c r="E26" s="1046"/>
      <c r="F26" s="1046"/>
      <c r="G26" s="1046"/>
    </row>
    <row r="27" spans="2:8" s="527" customFormat="1" ht="28.5" customHeight="1" x14ac:dyDescent="0.25">
      <c r="B27" s="1046" t="s">
        <v>1023</v>
      </c>
      <c r="C27" s="1046"/>
      <c r="D27" s="1046"/>
      <c r="E27" s="1046"/>
      <c r="F27" s="1046"/>
      <c r="G27" s="1046"/>
    </row>
    <row r="28" spans="2:8" s="527" customFormat="1" ht="28.5" customHeight="1" x14ac:dyDescent="0.25">
      <c r="B28" s="1046" t="s">
        <v>1024</v>
      </c>
      <c r="C28" s="1046"/>
      <c r="D28" s="1046"/>
      <c r="E28" s="1046"/>
      <c r="F28" s="1046"/>
      <c r="G28" s="1046"/>
    </row>
    <row r="29" spans="2:8" s="527" customFormat="1" ht="28.5" customHeight="1" x14ac:dyDescent="0.25">
      <c r="B29" s="1046" t="s">
        <v>1025</v>
      </c>
      <c r="C29" s="1046"/>
      <c r="D29" s="1046"/>
      <c r="E29" s="1046"/>
      <c r="F29" s="1046"/>
      <c r="G29" s="1046"/>
    </row>
    <row r="30" spans="2:8" s="527" customFormat="1" ht="28.5" customHeight="1" x14ac:dyDescent="0.25">
      <c r="B30" s="1046" t="s">
        <v>1026</v>
      </c>
      <c r="C30" s="1046"/>
      <c r="D30" s="1046"/>
      <c r="E30" s="1046"/>
      <c r="F30" s="1046"/>
      <c r="G30" s="1046"/>
    </row>
    <row r="31" spans="2:8" s="527" customFormat="1" ht="28.5" customHeight="1" x14ac:dyDescent="0.25">
      <c r="B31" s="1046" t="s">
        <v>989</v>
      </c>
      <c r="C31" s="1046"/>
      <c r="D31" s="1046"/>
      <c r="E31" s="1046"/>
      <c r="F31" s="1046"/>
      <c r="G31" s="1046"/>
      <c r="H31" s="1026"/>
    </row>
    <row r="32" spans="2:8" s="527" customFormat="1" ht="28.5" customHeight="1" x14ac:dyDescent="0.25">
      <c r="B32" s="938" t="s">
        <v>990</v>
      </c>
      <c r="C32" s="435"/>
      <c r="D32" s="435"/>
      <c r="E32" s="435"/>
      <c r="F32" s="435"/>
      <c r="G32" s="435"/>
      <c r="H32" s="435"/>
    </row>
    <row r="33" spans="2:10" s="527" customFormat="1" ht="28.5" customHeight="1" x14ac:dyDescent="0.25">
      <c r="B33" s="1046" t="s">
        <v>991</v>
      </c>
      <c r="C33" s="1046"/>
      <c r="D33" s="1046"/>
      <c r="E33" s="1046"/>
      <c r="F33" s="1046"/>
      <c r="G33" s="1046"/>
      <c r="H33" s="1026"/>
    </row>
    <row r="34" spans="2:10" s="527" customFormat="1" ht="33.6" customHeight="1" x14ac:dyDescent="0.25">
      <c r="B34" s="1046" t="s">
        <v>992</v>
      </c>
      <c r="C34" s="1046"/>
      <c r="D34" s="1046"/>
      <c r="E34" s="1046"/>
      <c r="F34" s="1046"/>
      <c r="G34" s="1046"/>
      <c r="H34" s="1026"/>
      <c r="I34" s="982"/>
      <c r="J34" s="982"/>
    </row>
    <row r="35" spans="2:10" s="527" customFormat="1" ht="28.5" customHeight="1" x14ac:dyDescent="0.25">
      <c r="B35" s="1049" t="s">
        <v>1027</v>
      </c>
      <c r="C35" s="1050"/>
      <c r="D35" s="1050"/>
      <c r="E35" s="1050"/>
      <c r="F35" s="1050"/>
      <c r="G35" s="1050"/>
      <c r="H35" s="1026"/>
    </row>
    <row r="36" spans="2:10" s="527" customFormat="1" ht="28.5" customHeight="1" x14ac:dyDescent="0.25">
      <c r="B36" s="1049" t="s">
        <v>1028</v>
      </c>
      <c r="C36" s="1050"/>
      <c r="D36" s="1050"/>
      <c r="E36" s="1050"/>
      <c r="F36" s="1050"/>
      <c r="G36" s="1050"/>
      <c r="H36" s="1026"/>
      <c r="I36" s="943"/>
    </row>
    <row r="37" spans="2:10" s="527" customFormat="1" ht="34.200000000000003" customHeight="1" x14ac:dyDescent="0.25">
      <c r="B37" s="1049" t="s">
        <v>1029</v>
      </c>
      <c r="C37" s="1050"/>
      <c r="D37" s="1050"/>
      <c r="E37" s="1050"/>
      <c r="F37" s="1050"/>
      <c r="G37" s="1050"/>
      <c r="H37" s="1026"/>
    </row>
    <row r="38" spans="2:10" s="527" customFormat="1" ht="28.5" customHeight="1" x14ac:dyDescent="0.25">
      <c r="B38" s="942"/>
      <c r="C38" s="942"/>
      <c r="D38" s="943"/>
      <c r="E38" s="943"/>
      <c r="F38" s="943"/>
      <c r="G38" s="943"/>
    </row>
    <row r="39" spans="2:10" s="527" customFormat="1" ht="28.5" customHeight="1" x14ac:dyDescent="0.25">
      <c r="B39" s="435"/>
      <c r="C39" s="435"/>
    </row>
    <row r="42" spans="2:10" ht="15.6" x14ac:dyDescent="0.3">
      <c r="B42" s="527"/>
      <c r="C42" s="527"/>
      <c r="D42" s="527"/>
      <c r="E42" s="527"/>
      <c r="F42" s="527"/>
      <c r="G42" s="527"/>
      <c r="H42" s="527"/>
    </row>
    <row r="44" spans="2:10" ht="40.5" customHeight="1" x14ac:dyDescent="0.3"/>
    <row r="45" spans="2:10" ht="45" customHeight="1" x14ac:dyDescent="0.3"/>
    <row r="46" spans="2:10" ht="41.25" customHeight="1" x14ac:dyDescent="0.3"/>
    <row r="47" spans="2:10" ht="67.5" customHeight="1" x14ac:dyDescent="0.3"/>
    <row r="48" spans="2:10" ht="63" customHeight="1" x14ac:dyDescent="0.3"/>
  </sheetData>
  <mergeCells count="33">
    <mergeCell ref="B36:G36"/>
    <mergeCell ref="B37:G37"/>
    <mergeCell ref="B30:G30"/>
    <mergeCell ref="B31:G31"/>
    <mergeCell ref="B33:G33"/>
    <mergeCell ref="B34:G34"/>
    <mergeCell ref="B35:G35"/>
    <mergeCell ref="B26:G26"/>
    <mergeCell ref="B27:G27"/>
    <mergeCell ref="B28:G28"/>
    <mergeCell ref="B29:G29"/>
    <mergeCell ref="B4:F4"/>
    <mergeCell ref="B5:F5"/>
    <mergeCell ref="B6:F6"/>
    <mergeCell ref="B7:F7"/>
    <mergeCell ref="B8:F8"/>
    <mergeCell ref="B9:F9"/>
    <mergeCell ref="B10:F10"/>
    <mergeCell ref="B11:F11"/>
    <mergeCell ref="B12:F12"/>
    <mergeCell ref="B13:G13"/>
    <mergeCell ref="B19:G19"/>
    <mergeCell ref="B23:G23"/>
    <mergeCell ref="B15:G15"/>
    <mergeCell ref="B14:G14"/>
    <mergeCell ref="B16:G16"/>
    <mergeCell ref="B24:G24"/>
    <mergeCell ref="B25:G25"/>
    <mergeCell ref="B17:G17"/>
    <mergeCell ref="B18:G18"/>
    <mergeCell ref="B20:G20"/>
    <mergeCell ref="B21:G21"/>
    <mergeCell ref="B22:G22"/>
  </mergeCells>
  <pageMargins left="0.7" right="0.7" top="0.75" bottom="0.75" header="0.3" footer="0.3"/>
  <pageSetup paperSize="9" orientation="portrait"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20">
    <tabColor rgb="FF0070C0"/>
  </sheetPr>
  <dimension ref="A1:Q93"/>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G44" sqref="G44"/>
    </sheetView>
  </sheetViews>
  <sheetFormatPr defaultRowHeight="13.2" x14ac:dyDescent="0.3"/>
  <cols>
    <col min="1" max="1" width="2.5546875" style="187" customWidth="1"/>
    <col min="2" max="2" width="4.44140625" style="187" customWidth="1"/>
    <col min="3" max="3" width="43.6640625" style="188" customWidth="1"/>
    <col min="4" max="4" width="6.33203125" style="187" customWidth="1"/>
    <col min="5" max="5" width="7.5546875" style="189" customWidth="1"/>
    <col min="6" max="6" width="9.5546875" style="190" customWidth="1"/>
    <col min="7" max="7" width="13.33203125" style="190" customWidth="1"/>
    <col min="8" max="8" width="20.44140625" style="201" customWidth="1"/>
    <col min="9" max="9" width="11.6640625" style="193" customWidth="1"/>
    <col min="10" max="11" width="11.6640625" style="202" customWidth="1"/>
    <col min="12" max="12" width="16.6640625" style="192" customWidth="1"/>
    <col min="13" max="13" width="9.88671875" style="192" customWidth="1"/>
    <col min="14" max="14" width="14.33203125" style="192" customWidth="1"/>
    <col min="15" max="15" width="9.109375" style="192"/>
    <col min="16" max="16" width="9" style="192" customWidth="1"/>
    <col min="17" max="256" width="9.109375" style="192"/>
    <col min="257" max="257" width="2.5546875" style="192" customWidth="1"/>
    <col min="258" max="258" width="4.44140625" style="192" customWidth="1"/>
    <col min="259" max="259" width="43.6640625" style="192" customWidth="1"/>
    <col min="260" max="260" width="6.33203125" style="192" customWidth="1"/>
    <col min="261" max="261" width="7.5546875" style="192" customWidth="1"/>
    <col min="262" max="262" width="9.5546875" style="192" customWidth="1"/>
    <col min="263" max="263" width="13.33203125" style="192" customWidth="1"/>
    <col min="264" max="264" width="20.44140625" style="192" customWidth="1"/>
    <col min="265" max="267" width="11.6640625" style="192" customWidth="1"/>
    <col min="268" max="268" width="16.6640625" style="192" customWidth="1"/>
    <col min="269" max="269" width="9.88671875" style="192" customWidth="1"/>
    <col min="270" max="270" width="14.33203125" style="192" customWidth="1"/>
    <col min="271" max="271" width="9.109375" style="192"/>
    <col min="272" max="272" width="9" style="192" customWidth="1"/>
    <col min="273" max="512" width="9.109375" style="192"/>
    <col min="513" max="513" width="2.5546875" style="192" customWidth="1"/>
    <col min="514" max="514" width="4.44140625" style="192" customWidth="1"/>
    <col min="515" max="515" width="43.6640625" style="192" customWidth="1"/>
    <col min="516" max="516" width="6.33203125" style="192" customWidth="1"/>
    <col min="517" max="517" width="7.5546875" style="192" customWidth="1"/>
    <col min="518" max="518" width="9.5546875" style="192" customWidth="1"/>
    <col min="519" max="519" width="13.33203125" style="192" customWidth="1"/>
    <col min="520" max="520" width="20.44140625" style="192" customWidth="1"/>
    <col min="521" max="523" width="11.6640625" style="192" customWidth="1"/>
    <col min="524" max="524" width="16.6640625" style="192" customWidth="1"/>
    <col min="525" max="525" width="9.88671875" style="192" customWidth="1"/>
    <col min="526" max="526" width="14.33203125" style="192" customWidth="1"/>
    <col min="527" max="527" width="9.109375" style="192"/>
    <col min="528" max="528" width="9" style="192" customWidth="1"/>
    <col min="529" max="768" width="9.109375" style="192"/>
    <col min="769" max="769" width="2.5546875" style="192" customWidth="1"/>
    <col min="770" max="770" width="4.44140625" style="192" customWidth="1"/>
    <col min="771" max="771" width="43.6640625" style="192" customWidth="1"/>
    <col min="772" max="772" width="6.33203125" style="192" customWidth="1"/>
    <col min="773" max="773" width="7.5546875" style="192" customWidth="1"/>
    <col min="774" max="774" width="9.5546875" style="192" customWidth="1"/>
    <col min="775" max="775" width="13.33203125" style="192" customWidth="1"/>
    <col min="776" max="776" width="20.44140625" style="192" customWidth="1"/>
    <col min="777" max="779" width="11.6640625" style="192" customWidth="1"/>
    <col min="780" max="780" width="16.6640625" style="192" customWidth="1"/>
    <col min="781" max="781" width="9.88671875" style="192" customWidth="1"/>
    <col min="782" max="782" width="14.33203125" style="192" customWidth="1"/>
    <col min="783" max="783" width="9.109375" style="192"/>
    <col min="784" max="784" width="9" style="192" customWidth="1"/>
    <col min="785" max="1024" width="9.109375" style="192"/>
    <col min="1025" max="1025" width="2.5546875" style="192" customWidth="1"/>
    <col min="1026" max="1026" width="4.44140625" style="192" customWidth="1"/>
    <col min="1027" max="1027" width="43.6640625" style="192" customWidth="1"/>
    <col min="1028" max="1028" width="6.33203125" style="192" customWidth="1"/>
    <col min="1029" max="1029" width="7.5546875" style="192" customWidth="1"/>
    <col min="1030" max="1030" width="9.5546875" style="192" customWidth="1"/>
    <col min="1031" max="1031" width="13.33203125" style="192" customWidth="1"/>
    <col min="1032" max="1032" width="20.44140625" style="192" customWidth="1"/>
    <col min="1033" max="1035" width="11.6640625" style="192" customWidth="1"/>
    <col min="1036" max="1036" width="16.6640625" style="192" customWidth="1"/>
    <col min="1037" max="1037" width="9.88671875" style="192" customWidth="1"/>
    <col min="1038" max="1038" width="14.33203125" style="192" customWidth="1"/>
    <col min="1039" max="1039" width="9.109375" style="192"/>
    <col min="1040" max="1040" width="9" style="192" customWidth="1"/>
    <col min="1041" max="1280" width="9.109375" style="192"/>
    <col min="1281" max="1281" width="2.5546875" style="192" customWidth="1"/>
    <col min="1282" max="1282" width="4.44140625" style="192" customWidth="1"/>
    <col min="1283" max="1283" width="43.6640625" style="192" customWidth="1"/>
    <col min="1284" max="1284" width="6.33203125" style="192" customWidth="1"/>
    <col min="1285" max="1285" width="7.5546875" style="192" customWidth="1"/>
    <col min="1286" max="1286" width="9.5546875" style="192" customWidth="1"/>
    <col min="1287" max="1287" width="13.33203125" style="192" customWidth="1"/>
    <col min="1288" max="1288" width="20.44140625" style="192" customWidth="1"/>
    <col min="1289" max="1291" width="11.6640625" style="192" customWidth="1"/>
    <col min="1292" max="1292" width="16.6640625" style="192" customWidth="1"/>
    <col min="1293" max="1293" width="9.88671875" style="192" customWidth="1"/>
    <col min="1294" max="1294" width="14.33203125" style="192" customWidth="1"/>
    <col min="1295" max="1295" width="9.109375" style="192"/>
    <col min="1296" max="1296" width="9" style="192" customWidth="1"/>
    <col min="1297" max="1536" width="9.109375" style="192"/>
    <col min="1537" max="1537" width="2.5546875" style="192" customWidth="1"/>
    <col min="1538" max="1538" width="4.44140625" style="192" customWidth="1"/>
    <col min="1539" max="1539" width="43.6640625" style="192" customWidth="1"/>
    <col min="1540" max="1540" width="6.33203125" style="192" customWidth="1"/>
    <col min="1541" max="1541" width="7.5546875" style="192" customWidth="1"/>
    <col min="1542" max="1542" width="9.5546875" style="192" customWidth="1"/>
    <col min="1543" max="1543" width="13.33203125" style="192" customWidth="1"/>
    <col min="1544" max="1544" width="20.44140625" style="192" customWidth="1"/>
    <col min="1545" max="1547" width="11.6640625" style="192" customWidth="1"/>
    <col min="1548" max="1548" width="16.6640625" style="192" customWidth="1"/>
    <col min="1549" max="1549" width="9.88671875" style="192" customWidth="1"/>
    <col min="1550" max="1550" width="14.33203125" style="192" customWidth="1"/>
    <col min="1551" max="1551" width="9.109375" style="192"/>
    <col min="1552" max="1552" width="9" style="192" customWidth="1"/>
    <col min="1553" max="1792" width="9.109375" style="192"/>
    <col min="1793" max="1793" width="2.5546875" style="192" customWidth="1"/>
    <col min="1794" max="1794" width="4.44140625" style="192" customWidth="1"/>
    <col min="1795" max="1795" width="43.6640625" style="192" customWidth="1"/>
    <col min="1796" max="1796" width="6.33203125" style="192" customWidth="1"/>
    <col min="1797" max="1797" width="7.5546875" style="192" customWidth="1"/>
    <col min="1798" max="1798" width="9.5546875" style="192" customWidth="1"/>
    <col min="1799" max="1799" width="13.33203125" style="192" customWidth="1"/>
    <col min="1800" max="1800" width="20.44140625" style="192" customWidth="1"/>
    <col min="1801" max="1803" width="11.6640625" style="192" customWidth="1"/>
    <col min="1804" max="1804" width="16.6640625" style="192" customWidth="1"/>
    <col min="1805" max="1805" width="9.88671875" style="192" customWidth="1"/>
    <col min="1806" max="1806" width="14.33203125" style="192" customWidth="1"/>
    <col min="1807" max="1807" width="9.109375" style="192"/>
    <col min="1808" max="1808" width="9" style="192" customWidth="1"/>
    <col min="1809" max="2048" width="9.109375" style="192"/>
    <col min="2049" max="2049" width="2.5546875" style="192" customWidth="1"/>
    <col min="2050" max="2050" width="4.44140625" style="192" customWidth="1"/>
    <col min="2051" max="2051" width="43.6640625" style="192" customWidth="1"/>
    <col min="2052" max="2052" width="6.33203125" style="192" customWidth="1"/>
    <col min="2053" max="2053" width="7.5546875" style="192" customWidth="1"/>
    <col min="2054" max="2054" width="9.5546875" style="192" customWidth="1"/>
    <col min="2055" max="2055" width="13.33203125" style="192" customWidth="1"/>
    <col min="2056" max="2056" width="20.44140625" style="192" customWidth="1"/>
    <col min="2057" max="2059" width="11.6640625" style="192" customWidth="1"/>
    <col min="2060" max="2060" width="16.6640625" style="192" customWidth="1"/>
    <col min="2061" max="2061" width="9.88671875" style="192" customWidth="1"/>
    <col min="2062" max="2062" width="14.33203125" style="192" customWidth="1"/>
    <col min="2063" max="2063" width="9.109375" style="192"/>
    <col min="2064" max="2064" width="9" style="192" customWidth="1"/>
    <col min="2065" max="2304" width="9.109375" style="192"/>
    <col min="2305" max="2305" width="2.5546875" style="192" customWidth="1"/>
    <col min="2306" max="2306" width="4.44140625" style="192" customWidth="1"/>
    <col min="2307" max="2307" width="43.6640625" style="192" customWidth="1"/>
    <col min="2308" max="2308" width="6.33203125" style="192" customWidth="1"/>
    <col min="2309" max="2309" width="7.5546875" style="192" customWidth="1"/>
    <col min="2310" max="2310" width="9.5546875" style="192" customWidth="1"/>
    <col min="2311" max="2311" width="13.33203125" style="192" customWidth="1"/>
    <col min="2312" max="2312" width="20.44140625" style="192" customWidth="1"/>
    <col min="2313" max="2315" width="11.6640625" style="192" customWidth="1"/>
    <col min="2316" max="2316" width="16.6640625" style="192" customWidth="1"/>
    <col min="2317" max="2317" width="9.88671875" style="192" customWidth="1"/>
    <col min="2318" max="2318" width="14.33203125" style="192" customWidth="1"/>
    <col min="2319" max="2319" width="9.109375" style="192"/>
    <col min="2320" max="2320" width="9" style="192" customWidth="1"/>
    <col min="2321" max="2560" width="9.109375" style="192"/>
    <col min="2561" max="2561" width="2.5546875" style="192" customWidth="1"/>
    <col min="2562" max="2562" width="4.44140625" style="192" customWidth="1"/>
    <col min="2563" max="2563" width="43.6640625" style="192" customWidth="1"/>
    <col min="2564" max="2564" width="6.33203125" style="192" customWidth="1"/>
    <col min="2565" max="2565" width="7.5546875" style="192" customWidth="1"/>
    <col min="2566" max="2566" width="9.5546875" style="192" customWidth="1"/>
    <col min="2567" max="2567" width="13.33203125" style="192" customWidth="1"/>
    <col min="2568" max="2568" width="20.44140625" style="192" customWidth="1"/>
    <col min="2569" max="2571" width="11.6640625" style="192" customWidth="1"/>
    <col min="2572" max="2572" width="16.6640625" style="192" customWidth="1"/>
    <col min="2573" max="2573" width="9.88671875" style="192" customWidth="1"/>
    <col min="2574" max="2574" width="14.33203125" style="192" customWidth="1"/>
    <col min="2575" max="2575" width="9.109375" style="192"/>
    <col min="2576" max="2576" width="9" style="192" customWidth="1"/>
    <col min="2577" max="2816" width="9.109375" style="192"/>
    <col min="2817" max="2817" width="2.5546875" style="192" customWidth="1"/>
    <col min="2818" max="2818" width="4.44140625" style="192" customWidth="1"/>
    <col min="2819" max="2819" width="43.6640625" style="192" customWidth="1"/>
    <col min="2820" max="2820" width="6.33203125" style="192" customWidth="1"/>
    <col min="2821" max="2821" width="7.5546875" style="192" customWidth="1"/>
    <col min="2822" max="2822" width="9.5546875" style="192" customWidth="1"/>
    <col min="2823" max="2823" width="13.33203125" style="192" customWidth="1"/>
    <col min="2824" max="2824" width="20.44140625" style="192" customWidth="1"/>
    <col min="2825" max="2827" width="11.6640625" style="192" customWidth="1"/>
    <col min="2828" max="2828" width="16.6640625" style="192" customWidth="1"/>
    <col min="2829" max="2829" width="9.88671875" style="192" customWidth="1"/>
    <col min="2830" max="2830" width="14.33203125" style="192" customWidth="1"/>
    <col min="2831" max="2831" width="9.109375" style="192"/>
    <col min="2832" max="2832" width="9" style="192" customWidth="1"/>
    <col min="2833" max="3072" width="9.109375" style="192"/>
    <col min="3073" max="3073" width="2.5546875" style="192" customWidth="1"/>
    <col min="3074" max="3074" width="4.44140625" style="192" customWidth="1"/>
    <col min="3075" max="3075" width="43.6640625" style="192" customWidth="1"/>
    <col min="3076" max="3076" width="6.33203125" style="192" customWidth="1"/>
    <col min="3077" max="3077" width="7.5546875" style="192" customWidth="1"/>
    <col min="3078" max="3078" width="9.5546875" style="192" customWidth="1"/>
    <col min="3079" max="3079" width="13.33203125" style="192" customWidth="1"/>
    <col min="3080" max="3080" width="20.44140625" style="192" customWidth="1"/>
    <col min="3081" max="3083" width="11.6640625" style="192" customWidth="1"/>
    <col min="3084" max="3084" width="16.6640625" style="192" customWidth="1"/>
    <col min="3085" max="3085" width="9.88671875" style="192" customWidth="1"/>
    <col min="3086" max="3086" width="14.33203125" style="192" customWidth="1"/>
    <col min="3087" max="3087" width="9.109375" style="192"/>
    <col min="3088" max="3088" width="9" style="192" customWidth="1"/>
    <col min="3089" max="3328" width="9.109375" style="192"/>
    <col min="3329" max="3329" width="2.5546875" style="192" customWidth="1"/>
    <col min="3330" max="3330" width="4.44140625" style="192" customWidth="1"/>
    <col min="3331" max="3331" width="43.6640625" style="192" customWidth="1"/>
    <col min="3332" max="3332" width="6.33203125" style="192" customWidth="1"/>
    <col min="3333" max="3333" width="7.5546875" style="192" customWidth="1"/>
    <col min="3334" max="3334" width="9.5546875" style="192" customWidth="1"/>
    <col min="3335" max="3335" width="13.33203125" style="192" customWidth="1"/>
    <col min="3336" max="3336" width="20.44140625" style="192" customWidth="1"/>
    <col min="3337" max="3339" width="11.6640625" style="192" customWidth="1"/>
    <col min="3340" max="3340" width="16.6640625" style="192" customWidth="1"/>
    <col min="3341" max="3341" width="9.88671875" style="192" customWidth="1"/>
    <col min="3342" max="3342" width="14.33203125" style="192" customWidth="1"/>
    <col min="3343" max="3343" width="9.109375" style="192"/>
    <col min="3344" max="3344" width="9" style="192" customWidth="1"/>
    <col min="3345" max="3584" width="9.109375" style="192"/>
    <col min="3585" max="3585" width="2.5546875" style="192" customWidth="1"/>
    <col min="3586" max="3586" width="4.44140625" style="192" customWidth="1"/>
    <col min="3587" max="3587" width="43.6640625" style="192" customWidth="1"/>
    <col min="3588" max="3588" width="6.33203125" style="192" customWidth="1"/>
    <col min="3589" max="3589" width="7.5546875" style="192" customWidth="1"/>
    <col min="3590" max="3590" width="9.5546875" style="192" customWidth="1"/>
    <col min="3591" max="3591" width="13.33203125" style="192" customWidth="1"/>
    <col min="3592" max="3592" width="20.44140625" style="192" customWidth="1"/>
    <col min="3593" max="3595" width="11.6640625" style="192" customWidth="1"/>
    <col min="3596" max="3596" width="16.6640625" style="192" customWidth="1"/>
    <col min="3597" max="3597" width="9.88671875" style="192" customWidth="1"/>
    <col min="3598" max="3598" width="14.33203125" style="192" customWidth="1"/>
    <col min="3599" max="3599" width="9.109375" style="192"/>
    <col min="3600" max="3600" width="9" style="192" customWidth="1"/>
    <col min="3601" max="3840" width="9.109375" style="192"/>
    <col min="3841" max="3841" width="2.5546875" style="192" customWidth="1"/>
    <col min="3842" max="3842" width="4.44140625" style="192" customWidth="1"/>
    <col min="3843" max="3843" width="43.6640625" style="192" customWidth="1"/>
    <col min="3844" max="3844" width="6.33203125" style="192" customWidth="1"/>
    <col min="3845" max="3845" width="7.5546875" style="192" customWidth="1"/>
    <col min="3846" max="3846" width="9.5546875" style="192" customWidth="1"/>
    <col min="3847" max="3847" width="13.33203125" style="192" customWidth="1"/>
    <col min="3848" max="3848" width="20.44140625" style="192" customWidth="1"/>
    <col min="3849" max="3851" width="11.6640625" style="192" customWidth="1"/>
    <col min="3852" max="3852" width="16.6640625" style="192" customWidth="1"/>
    <col min="3853" max="3853" width="9.88671875" style="192" customWidth="1"/>
    <col min="3854" max="3854" width="14.33203125" style="192" customWidth="1"/>
    <col min="3855" max="3855" width="9.109375" style="192"/>
    <col min="3856" max="3856" width="9" style="192" customWidth="1"/>
    <col min="3857" max="4096" width="9.109375" style="192"/>
    <col min="4097" max="4097" width="2.5546875" style="192" customWidth="1"/>
    <col min="4098" max="4098" width="4.44140625" style="192" customWidth="1"/>
    <col min="4099" max="4099" width="43.6640625" style="192" customWidth="1"/>
    <col min="4100" max="4100" width="6.33203125" style="192" customWidth="1"/>
    <col min="4101" max="4101" width="7.5546875" style="192" customWidth="1"/>
    <col min="4102" max="4102" width="9.5546875" style="192" customWidth="1"/>
    <col min="4103" max="4103" width="13.33203125" style="192" customWidth="1"/>
    <col min="4104" max="4104" width="20.44140625" style="192" customWidth="1"/>
    <col min="4105" max="4107" width="11.6640625" style="192" customWidth="1"/>
    <col min="4108" max="4108" width="16.6640625" style="192" customWidth="1"/>
    <col min="4109" max="4109" width="9.88671875" style="192" customWidth="1"/>
    <col min="4110" max="4110" width="14.33203125" style="192" customWidth="1"/>
    <col min="4111" max="4111" width="9.109375" style="192"/>
    <col min="4112" max="4112" width="9" style="192" customWidth="1"/>
    <col min="4113" max="4352" width="9.109375" style="192"/>
    <col min="4353" max="4353" width="2.5546875" style="192" customWidth="1"/>
    <col min="4354" max="4354" width="4.44140625" style="192" customWidth="1"/>
    <col min="4355" max="4355" width="43.6640625" style="192" customWidth="1"/>
    <col min="4356" max="4356" width="6.33203125" style="192" customWidth="1"/>
    <col min="4357" max="4357" width="7.5546875" style="192" customWidth="1"/>
    <col min="4358" max="4358" width="9.5546875" style="192" customWidth="1"/>
    <col min="4359" max="4359" width="13.33203125" style="192" customWidth="1"/>
    <col min="4360" max="4360" width="20.44140625" style="192" customWidth="1"/>
    <col min="4361" max="4363" width="11.6640625" style="192" customWidth="1"/>
    <col min="4364" max="4364" width="16.6640625" style="192" customWidth="1"/>
    <col min="4365" max="4365" width="9.88671875" style="192" customWidth="1"/>
    <col min="4366" max="4366" width="14.33203125" style="192" customWidth="1"/>
    <col min="4367" max="4367" width="9.109375" style="192"/>
    <col min="4368" max="4368" width="9" style="192" customWidth="1"/>
    <col min="4369" max="4608" width="9.109375" style="192"/>
    <col min="4609" max="4609" width="2.5546875" style="192" customWidth="1"/>
    <col min="4610" max="4610" width="4.44140625" style="192" customWidth="1"/>
    <col min="4611" max="4611" width="43.6640625" style="192" customWidth="1"/>
    <col min="4612" max="4612" width="6.33203125" style="192" customWidth="1"/>
    <col min="4613" max="4613" width="7.5546875" style="192" customWidth="1"/>
    <col min="4614" max="4614" width="9.5546875" style="192" customWidth="1"/>
    <col min="4615" max="4615" width="13.33203125" style="192" customWidth="1"/>
    <col min="4616" max="4616" width="20.44140625" style="192" customWidth="1"/>
    <col min="4617" max="4619" width="11.6640625" style="192" customWidth="1"/>
    <col min="4620" max="4620" width="16.6640625" style="192" customWidth="1"/>
    <col min="4621" max="4621" width="9.88671875" style="192" customWidth="1"/>
    <col min="4622" max="4622" width="14.33203125" style="192" customWidth="1"/>
    <col min="4623" max="4623" width="9.109375" style="192"/>
    <col min="4624" max="4624" width="9" style="192" customWidth="1"/>
    <col min="4625" max="4864" width="9.109375" style="192"/>
    <col min="4865" max="4865" width="2.5546875" style="192" customWidth="1"/>
    <col min="4866" max="4866" width="4.44140625" style="192" customWidth="1"/>
    <col min="4867" max="4867" width="43.6640625" style="192" customWidth="1"/>
    <col min="4868" max="4868" width="6.33203125" style="192" customWidth="1"/>
    <col min="4869" max="4869" width="7.5546875" style="192" customWidth="1"/>
    <col min="4870" max="4870" width="9.5546875" style="192" customWidth="1"/>
    <col min="4871" max="4871" width="13.33203125" style="192" customWidth="1"/>
    <col min="4872" max="4872" width="20.44140625" style="192" customWidth="1"/>
    <col min="4873" max="4875" width="11.6640625" style="192" customWidth="1"/>
    <col min="4876" max="4876" width="16.6640625" style="192" customWidth="1"/>
    <col min="4877" max="4877" width="9.88671875" style="192" customWidth="1"/>
    <col min="4878" max="4878" width="14.33203125" style="192" customWidth="1"/>
    <col min="4879" max="4879" width="9.109375" style="192"/>
    <col min="4880" max="4880" width="9" style="192" customWidth="1"/>
    <col min="4881" max="5120" width="9.109375" style="192"/>
    <col min="5121" max="5121" width="2.5546875" style="192" customWidth="1"/>
    <col min="5122" max="5122" width="4.44140625" style="192" customWidth="1"/>
    <col min="5123" max="5123" width="43.6640625" style="192" customWidth="1"/>
    <col min="5124" max="5124" width="6.33203125" style="192" customWidth="1"/>
    <col min="5125" max="5125" width="7.5546875" style="192" customWidth="1"/>
    <col min="5126" max="5126" width="9.5546875" style="192" customWidth="1"/>
    <col min="5127" max="5127" width="13.33203125" style="192" customWidth="1"/>
    <col min="5128" max="5128" width="20.44140625" style="192" customWidth="1"/>
    <col min="5129" max="5131" width="11.6640625" style="192" customWidth="1"/>
    <col min="5132" max="5132" width="16.6640625" style="192" customWidth="1"/>
    <col min="5133" max="5133" width="9.88671875" style="192" customWidth="1"/>
    <col min="5134" max="5134" width="14.33203125" style="192" customWidth="1"/>
    <col min="5135" max="5135" width="9.109375" style="192"/>
    <col min="5136" max="5136" width="9" style="192" customWidth="1"/>
    <col min="5137" max="5376" width="9.109375" style="192"/>
    <col min="5377" max="5377" width="2.5546875" style="192" customWidth="1"/>
    <col min="5378" max="5378" width="4.44140625" style="192" customWidth="1"/>
    <col min="5379" max="5379" width="43.6640625" style="192" customWidth="1"/>
    <col min="5380" max="5380" width="6.33203125" style="192" customWidth="1"/>
    <col min="5381" max="5381" width="7.5546875" style="192" customWidth="1"/>
    <col min="5382" max="5382" width="9.5546875" style="192" customWidth="1"/>
    <col min="5383" max="5383" width="13.33203125" style="192" customWidth="1"/>
    <col min="5384" max="5384" width="20.44140625" style="192" customWidth="1"/>
    <col min="5385" max="5387" width="11.6640625" style="192" customWidth="1"/>
    <col min="5388" max="5388" width="16.6640625" style="192" customWidth="1"/>
    <col min="5389" max="5389" width="9.88671875" style="192" customWidth="1"/>
    <col min="5390" max="5390" width="14.33203125" style="192" customWidth="1"/>
    <col min="5391" max="5391" width="9.109375" style="192"/>
    <col min="5392" max="5392" width="9" style="192" customWidth="1"/>
    <col min="5393" max="5632" width="9.109375" style="192"/>
    <col min="5633" max="5633" width="2.5546875" style="192" customWidth="1"/>
    <col min="5634" max="5634" width="4.44140625" style="192" customWidth="1"/>
    <col min="5635" max="5635" width="43.6640625" style="192" customWidth="1"/>
    <col min="5636" max="5636" width="6.33203125" style="192" customWidth="1"/>
    <col min="5637" max="5637" width="7.5546875" style="192" customWidth="1"/>
    <col min="5638" max="5638" width="9.5546875" style="192" customWidth="1"/>
    <col min="5639" max="5639" width="13.33203125" style="192" customWidth="1"/>
    <col min="5640" max="5640" width="20.44140625" style="192" customWidth="1"/>
    <col min="5641" max="5643" width="11.6640625" style="192" customWidth="1"/>
    <col min="5644" max="5644" width="16.6640625" style="192" customWidth="1"/>
    <col min="5645" max="5645" width="9.88671875" style="192" customWidth="1"/>
    <col min="5646" max="5646" width="14.33203125" style="192" customWidth="1"/>
    <col min="5647" max="5647" width="9.109375" style="192"/>
    <col min="5648" max="5648" width="9" style="192" customWidth="1"/>
    <col min="5649" max="5888" width="9.109375" style="192"/>
    <col min="5889" max="5889" width="2.5546875" style="192" customWidth="1"/>
    <col min="5890" max="5890" width="4.44140625" style="192" customWidth="1"/>
    <col min="5891" max="5891" width="43.6640625" style="192" customWidth="1"/>
    <col min="5892" max="5892" width="6.33203125" style="192" customWidth="1"/>
    <col min="5893" max="5893" width="7.5546875" style="192" customWidth="1"/>
    <col min="5894" max="5894" width="9.5546875" style="192" customWidth="1"/>
    <col min="5895" max="5895" width="13.33203125" style="192" customWidth="1"/>
    <col min="5896" max="5896" width="20.44140625" style="192" customWidth="1"/>
    <col min="5897" max="5899" width="11.6640625" style="192" customWidth="1"/>
    <col min="5900" max="5900" width="16.6640625" style="192" customWidth="1"/>
    <col min="5901" max="5901" width="9.88671875" style="192" customWidth="1"/>
    <col min="5902" max="5902" width="14.33203125" style="192" customWidth="1"/>
    <col min="5903" max="5903" width="9.109375" style="192"/>
    <col min="5904" max="5904" width="9" style="192" customWidth="1"/>
    <col min="5905" max="6144" width="9.109375" style="192"/>
    <col min="6145" max="6145" width="2.5546875" style="192" customWidth="1"/>
    <col min="6146" max="6146" width="4.44140625" style="192" customWidth="1"/>
    <col min="6147" max="6147" width="43.6640625" style="192" customWidth="1"/>
    <col min="6148" max="6148" width="6.33203125" style="192" customWidth="1"/>
    <col min="6149" max="6149" width="7.5546875" style="192" customWidth="1"/>
    <col min="6150" max="6150" width="9.5546875" style="192" customWidth="1"/>
    <col min="6151" max="6151" width="13.33203125" style="192" customWidth="1"/>
    <col min="6152" max="6152" width="20.44140625" style="192" customWidth="1"/>
    <col min="6153" max="6155" width="11.6640625" style="192" customWidth="1"/>
    <col min="6156" max="6156" width="16.6640625" style="192" customWidth="1"/>
    <col min="6157" max="6157" width="9.88671875" style="192" customWidth="1"/>
    <col min="6158" max="6158" width="14.33203125" style="192" customWidth="1"/>
    <col min="6159" max="6159" width="9.109375" style="192"/>
    <col min="6160" max="6160" width="9" style="192" customWidth="1"/>
    <col min="6161" max="6400" width="9.109375" style="192"/>
    <col min="6401" max="6401" width="2.5546875" style="192" customWidth="1"/>
    <col min="6402" max="6402" width="4.44140625" style="192" customWidth="1"/>
    <col min="6403" max="6403" width="43.6640625" style="192" customWidth="1"/>
    <col min="6404" max="6404" width="6.33203125" style="192" customWidth="1"/>
    <col min="6405" max="6405" width="7.5546875" style="192" customWidth="1"/>
    <col min="6406" max="6406" width="9.5546875" style="192" customWidth="1"/>
    <col min="6407" max="6407" width="13.33203125" style="192" customWidth="1"/>
    <col min="6408" max="6408" width="20.44140625" style="192" customWidth="1"/>
    <col min="6409" max="6411" width="11.6640625" style="192" customWidth="1"/>
    <col min="6412" max="6412" width="16.6640625" style="192" customWidth="1"/>
    <col min="6413" max="6413" width="9.88671875" style="192" customWidth="1"/>
    <col min="6414" max="6414" width="14.33203125" style="192" customWidth="1"/>
    <col min="6415" max="6415" width="9.109375" style="192"/>
    <col min="6416" max="6416" width="9" style="192" customWidth="1"/>
    <col min="6417" max="6656" width="9.109375" style="192"/>
    <col min="6657" max="6657" width="2.5546875" style="192" customWidth="1"/>
    <col min="6658" max="6658" width="4.44140625" style="192" customWidth="1"/>
    <col min="6659" max="6659" width="43.6640625" style="192" customWidth="1"/>
    <col min="6660" max="6660" width="6.33203125" style="192" customWidth="1"/>
    <col min="6661" max="6661" width="7.5546875" style="192" customWidth="1"/>
    <col min="6662" max="6662" width="9.5546875" style="192" customWidth="1"/>
    <col min="6663" max="6663" width="13.33203125" style="192" customWidth="1"/>
    <col min="6664" max="6664" width="20.44140625" style="192" customWidth="1"/>
    <col min="6665" max="6667" width="11.6640625" style="192" customWidth="1"/>
    <col min="6668" max="6668" width="16.6640625" style="192" customWidth="1"/>
    <col min="6669" max="6669" width="9.88671875" style="192" customWidth="1"/>
    <col min="6670" max="6670" width="14.33203125" style="192" customWidth="1"/>
    <col min="6671" max="6671" width="9.109375" style="192"/>
    <col min="6672" max="6672" width="9" style="192" customWidth="1"/>
    <col min="6673" max="6912" width="9.109375" style="192"/>
    <col min="6913" max="6913" width="2.5546875" style="192" customWidth="1"/>
    <col min="6914" max="6914" width="4.44140625" style="192" customWidth="1"/>
    <col min="6915" max="6915" width="43.6640625" style="192" customWidth="1"/>
    <col min="6916" max="6916" width="6.33203125" style="192" customWidth="1"/>
    <col min="6917" max="6917" width="7.5546875" style="192" customWidth="1"/>
    <col min="6918" max="6918" width="9.5546875" style="192" customWidth="1"/>
    <col min="6919" max="6919" width="13.33203125" style="192" customWidth="1"/>
    <col min="6920" max="6920" width="20.44140625" style="192" customWidth="1"/>
    <col min="6921" max="6923" width="11.6640625" style="192" customWidth="1"/>
    <col min="6924" max="6924" width="16.6640625" style="192" customWidth="1"/>
    <col min="6925" max="6925" width="9.88671875" style="192" customWidth="1"/>
    <col min="6926" max="6926" width="14.33203125" style="192" customWidth="1"/>
    <col min="6927" max="6927" width="9.109375" style="192"/>
    <col min="6928" max="6928" width="9" style="192" customWidth="1"/>
    <col min="6929" max="7168" width="9.109375" style="192"/>
    <col min="7169" max="7169" width="2.5546875" style="192" customWidth="1"/>
    <col min="7170" max="7170" width="4.44140625" style="192" customWidth="1"/>
    <col min="7171" max="7171" width="43.6640625" style="192" customWidth="1"/>
    <col min="7172" max="7172" width="6.33203125" style="192" customWidth="1"/>
    <col min="7173" max="7173" width="7.5546875" style="192" customWidth="1"/>
    <col min="7174" max="7174" width="9.5546875" style="192" customWidth="1"/>
    <col min="7175" max="7175" width="13.33203125" style="192" customWidth="1"/>
    <col min="7176" max="7176" width="20.44140625" style="192" customWidth="1"/>
    <col min="7177" max="7179" width="11.6640625" style="192" customWidth="1"/>
    <col min="7180" max="7180" width="16.6640625" style="192" customWidth="1"/>
    <col min="7181" max="7181" width="9.88671875" style="192" customWidth="1"/>
    <col min="7182" max="7182" width="14.33203125" style="192" customWidth="1"/>
    <col min="7183" max="7183" width="9.109375" style="192"/>
    <col min="7184" max="7184" width="9" style="192" customWidth="1"/>
    <col min="7185" max="7424" width="9.109375" style="192"/>
    <col min="7425" max="7425" width="2.5546875" style="192" customWidth="1"/>
    <col min="7426" max="7426" width="4.44140625" style="192" customWidth="1"/>
    <col min="7427" max="7427" width="43.6640625" style="192" customWidth="1"/>
    <col min="7428" max="7428" width="6.33203125" style="192" customWidth="1"/>
    <col min="7429" max="7429" width="7.5546875" style="192" customWidth="1"/>
    <col min="7430" max="7430" width="9.5546875" style="192" customWidth="1"/>
    <col min="7431" max="7431" width="13.33203125" style="192" customWidth="1"/>
    <col min="7432" max="7432" width="20.44140625" style="192" customWidth="1"/>
    <col min="7433" max="7435" width="11.6640625" style="192" customWidth="1"/>
    <col min="7436" max="7436" width="16.6640625" style="192" customWidth="1"/>
    <col min="7437" max="7437" width="9.88671875" style="192" customWidth="1"/>
    <col min="7438" max="7438" width="14.33203125" style="192" customWidth="1"/>
    <col min="7439" max="7439" width="9.109375" style="192"/>
    <col min="7440" max="7440" width="9" style="192" customWidth="1"/>
    <col min="7441" max="7680" width="9.109375" style="192"/>
    <col min="7681" max="7681" width="2.5546875" style="192" customWidth="1"/>
    <col min="7682" max="7682" width="4.44140625" style="192" customWidth="1"/>
    <col min="7683" max="7683" width="43.6640625" style="192" customWidth="1"/>
    <col min="7684" max="7684" width="6.33203125" style="192" customWidth="1"/>
    <col min="7685" max="7685" width="7.5546875" style="192" customWidth="1"/>
    <col min="7686" max="7686" width="9.5546875" style="192" customWidth="1"/>
    <col min="7687" max="7687" width="13.33203125" style="192" customWidth="1"/>
    <col min="7688" max="7688" width="20.44140625" style="192" customWidth="1"/>
    <col min="7689" max="7691" width="11.6640625" style="192" customWidth="1"/>
    <col min="7692" max="7692" width="16.6640625" style="192" customWidth="1"/>
    <col min="7693" max="7693" width="9.88671875" style="192" customWidth="1"/>
    <col min="7694" max="7694" width="14.33203125" style="192" customWidth="1"/>
    <col min="7695" max="7695" width="9.109375" style="192"/>
    <col min="7696" max="7696" width="9" style="192" customWidth="1"/>
    <col min="7697" max="7936" width="9.109375" style="192"/>
    <col min="7937" max="7937" width="2.5546875" style="192" customWidth="1"/>
    <col min="7938" max="7938" width="4.44140625" style="192" customWidth="1"/>
    <col min="7939" max="7939" width="43.6640625" style="192" customWidth="1"/>
    <col min="7940" max="7940" width="6.33203125" style="192" customWidth="1"/>
    <col min="7941" max="7941" width="7.5546875" style="192" customWidth="1"/>
    <col min="7942" max="7942" width="9.5546875" style="192" customWidth="1"/>
    <col min="7943" max="7943" width="13.33203125" style="192" customWidth="1"/>
    <col min="7944" max="7944" width="20.44140625" style="192" customWidth="1"/>
    <col min="7945" max="7947" width="11.6640625" style="192" customWidth="1"/>
    <col min="7948" max="7948" width="16.6640625" style="192" customWidth="1"/>
    <col min="7949" max="7949" width="9.88671875" style="192" customWidth="1"/>
    <col min="7950" max="7950" width="14.33203125" style="192" customWidth="1"/>
    <col min="7951" max="7951" width="9.109375" style="192"/>
    <col min="7952" max="7952" width="9" style="192" customWidth="1"/>
    <col min="7953" max="8192" width="9.109375" style="192"/>
    <col min="8193" max="8193" width="2.5546875" style="192" customWidth="1"/>
    <col min="8194" max="8194" width="4.44140625" style="192" customWidth="1"/>
    <col min="8195" max="8195" width="43.6640625" style="192" customWidth="1"/>
    <col min="8196" max="8196" width="6.33203125" style="192" customWidth="1"/>
    <col min="8197" max="8197" width="7.5546875" style="192" customWidth="1"/>
    <col min="8198" max="8198" width="9.5546875" style="192" customWidth="1"/>
    <col min="8199" max="8199" width="13.33203125" style="192" customWidth="1"/>
    <col min="8200" max="8200" width="20.44140625" style="192" customWidth="1"/>
    <col min="8201" max="8203" width="11.6640625" style="192" customWidth="1"/>
    <col min="8204" max="8204" width="16.6640625" style="192" customWidth="1"/>
    <col min="8205" max="8205" width="9.88671875" style="192" customWidth="1"/>
    <col min="8206" max="8206" width="14.33203125" style="192" customWidth="1"/>
    <col min="8207" max="8207" width="9.109375" style="192"/>
    <col min="8208" max="8208" width="9" style="192" customWidth="1"/>
    <col min="8209" max="8448" width="9.109375" style="192"/>
    <col min="8449" max="8449" width="2.5546875" style="192" customWidth="1"/>
    <col min="8450" max="8450" width="4.44140625" style="192" customWidth="1"/>
    <col min="8451" max="8451" width="43.6640625" style="192" customWidth="1"/>
    <col min="8452" max="8452" width="6.33203125" style="192" customWidth="1"/>
    <col min="8453" max="8453" width="7.5546875" style="192" customWidth="1"/>
    <col min="8454" max="8454" width="9.5546875" style="192" customWidth="1"/>
    <col min="8455" max="8455" width="13.33203125" style="192" customWidth="1"/>
    <col min="8456" max="8456" width="20.44140625" style="192" customWidth="1"/>
    <col min="8457" max="8459" width="11.6640625" style="192" customWidth="1"/>
    <col min="8460" max="8460" width="16.6640625" style="192" customWidth="1"/>
    <col min="8461" max="8461" width="9.88671875" style="192" customWidth="1"/>
    <col min="8462" max="8462" width="14.33203125" style="192" customWidth="1"/>
    <col min="8463" max="8463" width="9.109375" style="192"/>
    <col min="8464" max="8464" width="9" style="192" customWidth="1"/>
    <col min="8465" max="8704" width="9.109375" style="192"/>
    <col min="8705" max="8705" width="2.5546875" style="192" customWidth="1"/>
    <col min="8706" max="8706" width="4.44140625" style="192" customWidth="1"/>
    <col min="8707" max="8707" width="43.6640625" style="192" customWidth="1"/>
    <col min="8708" max="8708" width="6.33203125" style="192" customWidth="1"/>
    <col min="8709" max="8709" width="7.5546875" style="192" customWidth="1"/>
    <col min="8710" max="8710" width="9.5546875" style="192" customWidth="1"/>
    <col min="8711" max="8711" width="13.33203125" style="192" customWidth="1"/>
    <col min="8712" max="8712" width="20.44140625" style="192" customWidth="1"/>
    <col min="8713" max="8715" width="11.6640625" style="192" customWidth="1"/>
    <col min="8716" max="8716" width="16.6640625" style="192" customWidth="1"/>
    <col min="8717" max="8717" width="9.88671875" style="192" customWidth="1"/>
    <col min="8718" max="8718" width="14.33203125" style="192" customWidth="1"/>
    <col min="8719" max="8719" width="9.109375" style="192"/>
    <col min="8720" max="8720" width="9" style="192" customWidth="1"/>
    <col min="8721" max="8960" width="9.109375" style="192"/>
    <col min="8961" max="8961" width="2.5546875" style="192" customWidth="1"/>
    <col min="8962" max="8962" width="4.44140625" style="192" customWidth="1"/>
    <col min="8963" max="8963" width="43.6640625" style="192" customWidth="1"/>
    <col min="8964" max="8964" width="6.33203125" style="192" customWidth="1"/>
    <col min="8965" max="8965" width="7.5546875" style="192" customWidth="1"/>
    <col min="8966" max="8966" width="9.5546875" style="192" customWidth="1"/>
    <col min="8967" max="8967" width="13.33203125" style="192" customWidth="1"/>
    <col min="8968" max="8968" width="20.44140625" style="192" customWidth="1"/>
    <col min="8969" max="8971" width="11.6640625" style="192" customWidth="1"/>
    <col min="8972" max="8972" width="16.6640625" style="192" customWidth="1"/>
    <col min="8973" max="8973" width="9.88671875" style="192" customWidth="1"/>
    <col min="8974" max="8974" width="14.33203125" style="192" customWidth="1"/>
    <col min="8975" max="8975" width="9.109375" style="192"/>
    <col min="8976" max="8976" width="9" style="192" customWidth="1"/>
    <col min="8977" max="9216" width="9.109375" style="192"/>
    <col min="9217" max="9217" width="2.5546875" style="192" customWidth="1"/>
    <col min="9218" max="9218" width="4.44140625" style="192" customWidth="1"/>
    <col min="9219" max="9219" width="43.6640625" style="192" customWidth="1"/>
    <col min="9220" max="9220" width="6.33203125" style="192" customWidth="1"/>
    <col min="9221" max="9221" width="7.5546875" style="192" customWidth="1"/>
    <col min="9222" max="9222" width="9.5546875" style="192" customWidth="1"/>
    <col min="9223" max="9223" width="13.33203125" style="192" customWidth="1"/>
    <col min="9224" max="9224" width="20.44140625" style="192" customWidth="1"/>
    <col min="9225" max="9227" width="11.6640625" style="192" customWidth="1"/>
    <col min="9228" max="9228" width="16.6640625" style="192" customWidth="1"/>
    <col min="9229" max="9229" width="9.88671875" style="192" customWidth="1"/>
    <col min="9230" max="9230" width="14.33203125" style="192" customWidth="1"/>
    <col min="9231" max="9231" width="9.109375" style="192"/>
    <col min="9232" max="9232" width="9" style="192" customWidth="1"/>
    <col min="9233" max="9472" width="9.109375" style="192"/>
    <col min="9473" max="9473" width="2.5546875" style="192" customWidth="1"/>
    <col min="9474" max="9474" width="4.44140625" style="192" customWidth="1"/>
    <col min="9475" max="9475" width="43.6640625" style="192" customWidth="1"/>
    <col min="9476" max="9476" width="6.33203125" style="192" customWidth="1"/>
    <col min="9477" max="9477" width="7.5546875" style="192" customWidth="1"/>
    <col min="9478" max="9478" width="9.5546875" style="192" customWidth="1"/>
    <col min="9479" max="9479" width="13.33203125" style="192" customWidth="1"/>
    <col min="9480" max="9480" width="20.44140625" style="192" customWidth="1"/>
    <col min="9481" max="9483" width="11.6640625" style="192" customWidth="1"/>
    <col min="9484" max="9484" width="16.6640625" style="192" customWidth="1"/>
    <col min="9485" max="9485" width="9.88671875" style="192" customWidth="1"/>
    <col min="9486" max="9486" width="14.33203125" style="192" customWidth="1"/>
    <col min="9487" max="9487" width="9.109375" style="192"/>
    <col min="9488" max="9488" width="9" style="192" customWidth="1"/>
    <col min="9489" max="9728" width="9.109375" style="192"/>
    <col min="9729" max="9729" width="2.5546875" style="192" customWidth="1"/>
    <col min="9730" max="9730" width="4.44140625" style="192" customWidth="1"/>
    <col min="9731" max="9731" width="43.6640625" style="192" customWidth="1"/>
    <col min="9732" max="9732" width="6.33203125" style="192" customWidth="1"/>
    <col min="9733" max="9733" width="7.5546875" style="192" customWidth="1"/>
    <col min="9734" max="9734" width="9.5546875" style="192" customWidth="1"/>
    <col min="9735" max="9735" width="13.33203125" style="192" customWidth="1"/>
    <col min="9736" max="9736" width="20.44140625" style="192" customWidth="1"/>
    <col min="9737" max="9739" width="11.6640625" style="192" customWidth="1"/>
    <col min="9740" max="9740" width="16.6640625" style="192" customWidth="1"/>
    <col min="9741" max="9741" width="9.88671875" style="192" customWidth="1"/>
    <col min="9742" max="9742" width="14.33203125" style="192" customWidth="1"/>
    <col min="9743" max="9743" width="9.109375" style="192"/>
    <col min="9744" max="9744" width="9" style="192" customWidth="1"/>
    <col min="9745" max="9984" width="9.109375" style="192"/>
    <col min="9985" max="9985" width="2.5546875" style="192" customWidth="1"/>
    <col min="9986" max="9986" width="4.44140625" style="192" customWidth="1"/>
    <col min="9987" max="9987" width="43.6640625" style="192" customWidth="1"/>
    <col min="9988" max="9988" width="6.33203125" style="192" customWidth="1"/>
    <col min="9989" max="9989" width="7.5546875" style="192" customWidth="1"/>
    <col min="9990" max="9990" width="9.5546875" style="192" customWidth="1"/>
    <col min="9991" max="9991" width="13.33203125" style="192" customWidth="1"/>
    <col min="9992" max="9992" width="20.44140625" style="192" customWidth="1"/>
    <col min="9993" max="9995" width="11.6640625" style="192" customWidth="1"/>
    <col min="9996" max="9996" width="16.6640625" style="192" customWidth="1"/>
    <col min="9997" max="9997" width="9.88671875" style="192" customWidth="1"/>
    <col min="9998" max="9998" width="14.33203125" style="192" customWidth="1"/>
    <col min="9999" max="9999" width="9.109375" style="192"/>
    <col min="10000" max="10000" width="9" style="192" customWidth="1"/>
    <col min="10001" max="10240" width="9.109375" style="192"/>
    <col min="10241" max="10241" width="2.5546875" style="192" customWidth="1"/>
    <col min="10242" max="10242" width="4.44140625" style="192" customWidth="1"/>
    <col min="10243" max="10243" width="43.6640625" style="192" customWidth="1"/>
    <col min="10244" max="10244" width="6.33203125" style="192" customWidth="1"/>
    <col min="10245" max="10245" width="7.5546875" style="192" customWidth="1"/>
    <col min="10246" max="10246" width="9.5546875" style="192" customWidth="1"/>
    <col min="10247" max="10247" width="13.33203125" style="192" customWidth="1"/>
    <col min="10248" max="10248" width="20.44140625" style="192" customWidth="1"/>
    <col min="10249" max="10251" width="11.6640625" style="192" customWidth="1"/>
    <col min="10252" max="10252" width="16.6640625" style="192" customWidth="1"/>
    <col min="10253" max="10253" width="9.88671875" style="192" customWidth="1"/>
    <col min="10254" max="10254" width="14.33203125" style="192" customWidth="1"/>
    <col min="10255" max="10255" width="9.109375" style="192"/>
    <col min="10256" max="10256" width="9" style="192" customWidth="1"/>
    <col min="10257" max="10496" width="9.109375" style="192"/>
    <col min="10497" max="10497" width="2.5546875" style="192" customWidth="1"/>
    <col min="10498" max="10498" width="4.44140625" style="192" customWidth="1"/>
    <col min="10499" max="10499" width="43.6640625" style="192" customWidth="1"/>
    <col min="10500" max="10500" width="6.33203125" style="192" customWidth="1"/>
    <col min="10501" max="10501" width="7.5546875" style="192" customWidth="1"/>
    <col min="10502" max="10502" width="9.5546875" style="192" customWidth="1"/>
    <col min="10503" max="10503" width="13.33203125" style="192" customWidth="1"/>
    <col min="10504" max="10504" width="20.44140625" style="192" customWidth="1"/>
    <col min="10505" max="10507" width="11.6640625" style="192" customWidth="1"/>
    <col min="10508" max="10508" width="16.6640625" style="192" customWidth="1"/>
    <col min="10509" max="10509" width="9.88671875" style="192" customWidth="1"/>
    <col min="10510" max="10510" width="14.33203125" style="192" customWidth="1"/>
    <col min="10511" max="10511" width="9.109375" style="192"/>
    <col min="10512" max="10512" width="9" style="192" customWidth="1"/>
    <col min="10513" max="10752" width="9.109375" style="192"/>
    <col min="10753" max="10753" width="2.5546875" style="192" customWidth="1"/>
    <col min="10754" max="10754" width="4.44140625" style="192" customWidth="1"/>
    <col min="10755" max="10755" width="43.6640625" style="192" customWidth="1"/>
    <col min="10756" max="10756" width="6.33203125" style="192" customWidth="1"/>
    <col min="10757" max="10757" width="7.5546875" style="192" customWidth="1"/>
    <col min="10758" max="10758" width="9.5546875" style="192" customWidth="1"/>
    <col min="10759" max="10759" width="13.33203125" style="192" customWidth="1"/>
    <col min="10760" max="10760" width="20.44140625" style="192" customWidth="1"/>
    <col min="10761" max="10763" width="11.6640625" style="192" customWidth="1"/>
    <col min="10764" max="10764" width="16.6640625" style="192" customWidth="1"/>
    <col min="10765" max="10765" width="9.88671875" style="192" customWidth="1"/>
    <col min="10766" max="10766" width="14.33203125" style="192" customWidth="1"/>
    <col min="10767" max="10767" width="9.109375" style="192"/>
    <col min="10768" max="10768" width="9" style="192" customWidth="1"/>
    <col min="10769" max="11008" width="9.109375" style="192"/>
    <col min="11009" max="11009" width="2.5546875" style="192" customWidth="1"/>
    <col min="11010" max="11010" width="4.44140625" style="192" customWidth="1"/>
    <col min="11011" max="11011" width="43.6640625" style="192" customWidth="1"/>
    <col min="11012" max="11012" width="6.33203125" style="192" customWidth="1"/>
    <col min="11013" max="11013" width="7.5546875" style="192" customWidth="1"/>
    <col min="11014" max="11014" width="9.5546875" style="192" customWidth="1"/>
    <col min="11015" max="11015" width="13.33203125" style="192" customWidth="1"/>
    <col min="11016" max="11016" width="20.44140625" style="192" customWidth="1"/>
    <col min="11017" max="11019" width="11.6640625" style="192" customWidth="1"/>
    <col min="11020" max="11020" width="16.6640625" style="192" customWidth="1"/>
    <col min="11021" max="11021" width="9.88671875" style="192" customWidth="1"/>
    <col min="11022" max="11022" width="14.33203125" style="192" customWidth="1"/>
    <col min="11023" max="11023" width="9.109375" style="192"/>
    <col min="11024" max="11024" width="9" style="192" customWidth="1"/>
    <col min="11025" max="11264" width="9.109375" style="192"/>
    <col min="11265" max="11265" width="2.5546875" style="192" customWidth="1"/>
    <col min="11266" max="11266" width="4.44140625" style="192" customWidth="1"/>
    <col min="11267" max="11267" width="43.6640625" style="192" customWidth="1"/>
    <col min="11268" max="11268" width="6.33203125" style="192" customWidth="1"/>
    <col min="11269" max="11269" width="7.5546875" style="192" customWidth="1"/>
    <col min="11270" max="11270" width="9.5546875" style="192" customWidth="1"/>
    <col min="11271" max="11271" width="13.33203125" style="192" customWidth="1"/>
    <col min="11272" max="11272" width="20.44140625" style="192" customWidth="1"/>
    <col min="11273" max="11275" width="11.6640625" style="192" customWidth="1"/>
    <col min="11276" max="11276" width="16.6640625" style="192" customWidth="1"/>
    <col min="11277" max="11277" width="9.88671875" style="192" customWidth="1"/>
    <col min="11278" max="11278" width="14.33203125" style="192" customWidth="1"/>
    <col min="11279" max="11279" width="9.109375" style="192"/>
    <col min="11280" max="11280" width="9" style="192" customWidth="1"/>
    <col min="11281" max="11520" width="9.109375" style="192"/>
    <col min="11521" max="11521" width="2.5546875" style="192" customWidth="1"/>
    <col min="11522" max="11522" width="4.44140625" style="192" customWidth="1"/>
    <col min="11523" max="11523" width="43.6640625" style="192" customWidth="1"/>
    <col min="11524" max="11524" width="6.33203125" style="192" customWidth="1"/>
    <col min="11525" max="11525" width="7.5546875" style="192" customWidth="1"/>
    <col min="11526" max="11526" width="9.5546875" style="192" customWidth="1"/>
    <col min="11527" max="11527" width="13.33203125" style="192" customWidth="1"/>
    <col min="11528" max="11528" width="20.44140625" style="192" customWidth="1"/>
    <col min="11529" max="11531" width="11.6640625" style="192" customWidth="1"/>
    <col min="11532" max="11532" width="16.6640625" style="192" customWidth="1"/>
    <col min="11533" max="11533" width="9.88671875" style="192" customWidth="1"/>
    <col min="11534" max="11534" width="14.33203125" style="192" customWidth="1"/>
    <col min="11535" max="11535" width="9.109375" style="192"/>
    <col min="11536" max="11536" width="9" style="192" customWidth="1"/>
    <col min="11537" max="11776" width="9.109375" style="192"/>
    <col min="11777" max="11777" width="2.5546875" style="192" customWidth="1"/>
    <col min="11778" max="11778" width="4.44140625" style="192" customWidth="1"/>
    <col min="11779" max="11779" width="43.6640625" style="192" customWidth="1"/>
    <col min="11780" max="11780" width="6.33203125" style="192" customWidth="1"/>
    <col min="11781" max="11781" width="7.5546875" style="192" customWidth="1"/>
    <col min="11782" max="11782" width="9.5546875" style="192" customWidth="1"/>
    <col min="11783" max="11783" width="13.33203125" style="192" customWidth="1"/>
    <col min="11784" max="11784" width="20.44140625" style="192" customWidth="1"/>
    <col min="11785" max="11787" width="11.6640625" style="192" customWidth="1"/>
    <col min="11788" max="11788" width="16.6640625" style="192" customWidth="1"/>
    <col min="11789" max="11789" width="9.88671875" style="192" customWidth="1"/>
    <col min="11790" max="11790" width="14.33203125" style="192" customWidth="1"/>
    <col min="11791" max="11791" width="9.109375" style="192"/>
    <col min="11792" max="11792" width="9" style="192" customWidth="1"/>
    <col min="11793" max="12032" width="9.109375" style="192"/>
    <col min="12033" max="12033" width="2.5546875" style="192" customWidth="1"/>
    <col min="12034" max="12034" width="4.44140625" style="192" customWidth="1"/>
    <col min="12035" max="12035" width="43.6640625" style="192" customWidth="1"/>
    <col min="12036" max="12036" width="6.33203125" style="192" customWidth="1"/>
    <col min="12037" max="12037" width="7.5546875" style="192" customWidth="1"/>
    <col min="12038" max="12038" width="9.5546875" style="192" customWidth="1"/>
    <col min="12039" max="12039" width="13.33203125" style="192" customWidth="1"/>
    <col min="12040" max="12040" width="20.44140625" style="192" customWidth="1"/>
    <col min="12041" max="12043" width="11.6640625" style="192" customWidth="1"/>
    <col min="12044" max="12044" width="16.6640625" style="192" customWidth="1"/>
    <col min="12045" max="12045" width="9.88671875" style="192" customWidth="1"/>
    <col min="12046" max="12046" width="14.33203125" style="192" customWidth="1"/>
    <col min="12047" max="12047" width="9.109375" style="192"/>
    <col min="12048" max="12048" width="9" style="192" customWidth="1"/>
    <col min="12049" max="12288" width="9.109375" style="192"/>
    <col min="12289" max="12289" width="2.5546875" style="192" customWidth="1"/>
    <col min="12290" max="12290" width="4.44140625" style="192" customWidth="1"/>
    <col min="12291" max="12291" width="43.6640625" style="192" customWidth="1"/>
    <col min="12292" max="12292" width="6.33203125" style="192" customWidth="1"/>
    <col min="12293" max="12293" width="7.5546875" style="192" customWidth="1"/>
    <col min="12294" max="12294" width="9.5546875" style="192" customWidth="1"/>
    <col min="12295" max="12295" width="13.33203125" style="192" customWidth="1"/>
    <col min="12296" max="12296" width="20.44140625" style="192" customWidth="1"/>
    <col min="12297" max="12299" width="11.6640625" style="192" customWidth="1"/>
    <col min="12300" max="12300" width="16.6640625" style="192" customWidth="1"/>
    <col min="12301" max="12301" width="9.88671875" style="192" customWidth="1"/>
    <col min="12302" max="12302" width="14.33203125" style="192" customWidth="1"/>
    <col min="12303" max="12303" width="9.109375" style="192"/>
    <col min="12304" max="12304" width="9" style="192" customWidth="1"/>
    <col min="12305" max="12544" width="9.109375" style="192"/>
    <col min="12545" max="12545" width="2.5546875" style="192" customWidth="1"/>
    <col min="12546" max="12546" width="4.44140625" style="192" customWidth="1"/>
    <col min="12547" max="12547" width="43.6640625" style="192" customWidth="1"/>
    <col min="12548" max="12548" width="6.33203125" style="192" customWidth="1"/>
    <col min="12549" max="12549" width="7.5546875" style="192" customWidth="1"/>
    <col min="12550" max="12550" width="9.5546875" style="192" customWidth="1"/>
    <col min="12551" max="12551" width="13.33203125" style="192" customWidth="1"/>
    <col min="12552" max="12552" width="20.44140625" style="192" customWidth="1"/>
    <col min="12553" max="12555" width="11.6640625" style="192" customWidth="1"/>
    <col min="12556" max="12556" width="16.6640625" style="192" customWidth="1"/>
    <col min="12557" max="12557" width="9.88671875" style="192" customWidth="1"/>
    <col min="12558" max="12558" width="14.33203125" style="192" customWidth="1"/>
    <col min="12559" max="12559" width="9.109375" style="192"/>
    <col min="12560" max="12560" width="9" style="192" customWidth="1"/>
    <col min="12561" max="12800" width="9.109375" style="192"/>
    <col min="12801" max="12801" width="2.5546875" style="192" customWidth="1"/>
    <col min="12802" max="12802" width="4.44140625" style="192" customWidth="1"/>
    <col min="12803" max="12803" width="43.6640625" style="192" customWidth="1"/>
    <col min="12804" max="12804" width="6.33203125" style="192" customWidth="1"/>
    <col min="12805" max="12805" width="7.5546875" style="192" customWidth="1"/>
    <col min="12806" max="12806" width="9.5546875" style="192" customWidth="1"/>
    <col min="12807" max="12807" width="13.33203125" style="192" customWidth="1"/>
    <col min="12808" max="12808" width="20.44140625" style="192" customWidth="1"/>
    <col min="12809" max="12811" width="11.6640625" style="192" customWidth="1"/>
    <col min="12812" max="12812" width="16.6640625" style="192" customWidth="1"/>
    <col min="12813" max="12813" width="9.88671875" style="192" customWidth="1"/>
    <col min="12814" max="12814" width="14.33203125" style="192" customWidth="1"/>
    <col min="12815" max="12815" width="9.109375" style="192"/>
    <col min="12816" max="12816" width="9" style="192" customWidth="1"/>
    <col min="12817" max="13056" width="9.109375" style="192"/>
    <col min="13057" max="13057" width="2.5546875" style="192" customWidth="1"/>
    <col min="13058" max="13058" width="4.44140625" style="192" customWidth="1"/>
    <col min="13059" max="13059" width="43.6640625" style="192" customWidth="1"/>
    <col min="13060" max="13060" width="6.33203125" style="192" customWidth="1"/>
    <col min="13061" max="13061" width="7.5546875" style="192" customWidth="1"/>
    <col min="13062" max="13062" width="9.5546875" style="192" customWidth="1"/>
    <col min="13063" max="13063" width="13.33203125" style="192" customWidth="1"/>
    <col min="13064" max="13064" width="20.44140625" style="192" customWidth="1"/>
    <col min="13065" max="13067" width="11.6640625" style="192" customWidth="1"/>
    <col min="13068" max="13068" width="16.6640625" style="192" customWidth="1"/>
    <col min="13069" max="13069" width="9.88671875" style="192" customWidth="1"/>
    <col min="13070" max="13070" width="14.33203125" style="192" customWidth="1"/>
    <col min="13071" max="13071" width="9.109375" style="192"/>
    <col min="13072" max="13072" width="9" style="192" customWidth="1"/>
    <col min="13073" max="13312" width="9.109375" style="192"/>
    <col min="13313" max="13313" width="2.5546875" style="192" customWidth="1"/>
    <col min="13314" max="13314" width="4.44140625" style="192" customWidth="1"/>
    <col min="13315" max="13315" width="43.6640625" style="192" customWidth="1"/>
    <col min="13316" max="13316" width="6.33203125" style="192" customWidth="1"/>
    <col min="13317" max="13317" width="7.5546875" style="192" customWidth="1"/>
    <col min="13318" max="13318" width="9.5546875" style="192" customWidth="1"/>
    <col min="13319" max="13319" width="13.33203125" style="192" customWidth="1"/>
    <col min="13320" max="13320" width="20.44140625" style="192" customWidth="1"/>
    <col min="13321" max="13323" width="11.6640625" style="192" customWidth="1"/>
    <col min="13324" max="13324" width="16.6640625" style="192" customWidth="1"/>
    <col min="13325" max="13325" width="9.88671875" style="192" customWidth="1"/>
    <col min="13326" max="13326" width="14.33203125" style="192" customWidth="1"/>
    <col min="13327" max="13327" width="9.109375" style="192"/>
    <col min="13328" max="13328" width="9" style="192" customWidth="1"/>
    <col min="13329" max="13568" width="9.109375" style="192"/>
    <col min="13569" max="13569" width="2.5546875" style="192" customWidth="1"/>
    <col min="13570" max="13570" width="4.44140625" style="192" customWidth="1"/>
    <col min="13571" max="13571" width="43.6640625" style="192" customWidth="1"/>
    <col min="13572" max="13572" width="6.33203125" style="192" customWidth="1"/>
    <col min="13573" max="13573" width="7.5546875" style="192" customWidth="1"/>
    <col min="13574" max="13574" width="9.5546875" style="192" customWidth="1"/>
    <col min="13575" max="13575" width="13.33203125" style="192" customWidth="1"/>
    <col min="13576" max="13576" width="20.44140625" style="192" customWidth="1"/>
    <col min="13577" max="13579" width="11.6640625" style="192" customWidth="1"/>
    <col min="13580" max="13580" width="16.6640625" style="192" customWidth="1"/>
    <col min="13581" max="13581" width="9.88671875" style="192" customWidth="1"/>
    <col min="13582" max="13582" width="14.33203125" style="192" customWidth="1"/>
    <col min="13583" max="13583" width="9.109375" style="192"/>
    <col min="13584" max="13584" width="9" style="192" customWidth="1"/>
    <col min="13585" max="13824" width="9.109375" style="192"/>
    <col min="13825" max="13825" width="2.5546875" style="192" customWidth="1"/>
    <col min="13826" max="13826" width="4.44140625" style="192" customWidth="1"/>
    <col min="13827" max="13827" width="43.6640625" style="192" customWidth="1"/>
    <col min="13828" max="13828" width="6.33203125" style="192" customWidth="1"/>
    <col min="13829" max="13829" width="7.5546875" style="192" customWidth="1"/>
    <col min="13830" max="13830" width="9.5546875" style="192" customWidth="1"/>
    <col min="13831" max="13831" width="13.33203125" style="192" customWidth="1"/>
    <col min="13832" max="13832" width="20.44140625" style="192" customWidth="1"/>
    <col min="13833" max="13835" width="11.6640625" style="192" customWidth="1"/>
    <col min="13836" max="13836" width="16.6640625" style="192" customWidth="1"/>
    <col min="13837" max="13837" width="9.88671875" style="192" customWidth="1"/>
    <col min="13838" max="13838" width="14.33203125" style="192" customWidth="1"/>
    <col min="13839" max="13839" width="9.109375" style="192"/>
    <col min="13840" max="13840" width="9" style="192" customWidth="1"/>
    <col min="13841" max="14080" width="9.109375" style="192"/>
    <col min="14081" max="14081" width="2.5546875" style="192" customWidth="1"/>
    <col min="14082" max="14082" width="4.44140625" style="192" customWidth="1"/>
    <col min="14083" max="14083" width="43.6640625" style="192" customWidth="1"/>
    <col min="14084" max="14084" width="6.33203125" style="192" customWidth="1"/>
    <col min="14085" max="14085" width="7.5546875" style="192" customWidth="1"/>
    <col min="14086" max="14086" width="9.5546875" style="192" customWidth="1"/>
    <col min="14087" max="14087" width="13.33203125" style="192" customWidth="1"/>
    <col min="14088" max="14088" width="20.44140625" style="192" customWidth="1"/>
    <col min="14089" max="14091" width="11.6640625" style="192" customWidth="1"/>
    <col min="14092" max="14092" width="16.6640625" style="192" customWidth="1"/>
    <col min="14093" max="14093" width="9.88671875" style="192" customWidth="1"/>
    <col min="14094" max="14094" width="14.33203125" style="192" customWidth="1"/>
    <col min="14095" max="14095" width="9.109375" style="192"/>
    <col min="14096" max="14096" width="9" style="192" customWidth="1"/>
    <col min="14097" max="14336" width="9.109375" style="192"/>
    <col min="14337" max="14337" width="2.5546875" style="192" customWidth="1"/>
    <col min="14338" max="14338" width="4.44140625" style="192" customWidth="1"/>
    <col min="14339" max="14339" width="43.6640625" style="192" customWidth="1"/>
    <col min="14340" max="14340" width="6.33203125" style="192" customWidth="1"/>
    <col min="14341" max="14341" width="7.5546875" style="192" customWidth="1"/>
    <col min="14342" max="14342" width="9.5546875" style="192" customWidth="1"/>
    <col min="14343" max="14343" width="13.33203125" style="192" customWidth="1"/>
    <col min="14344" max="14344" width="20.44140625" style="192" customWidth="1"/>
    <col min="14345" max="14347" width="11.6640625" style="192" customWidth="1"/>
    <col min="14348" max="14348" width="16.6640625" style="192" customWidth="1"/>
    <col min="14349" max="14349" width="9.88671875" style="192" customWidth="1"/>
    <col min="14350" max="14350" width="14.33203125" style="192" customWidth="1"/>
    <col min="14351" max="14351" width="9.109375" style="192"/>
    <col min="14352" max="14352" width="9" style="192" customWidth="1"/>
    <col min="14353" max="14592" width="9.109375" style="192"/>
    <col min="14593" max="14593" width="2.5546875" style="192" customWidth="1"/>
    <col min="14594" max="14594" width="4.44140625" style="192" customWidth="1"/>
    <col min="14595" max="14595" width="43.6640625" style="192" customWidth="1"/>
    <col min="14596" max="14596" width="6.33203125" style="192" customWidth="1"/>
    <col min="14597" max="14597" width="7.5546875" style="192" customWidth="1"/>
    <col min="14598" max="14598" width="9.5546875" style="192" customWidth="1"/>
    <col min="14599" max="14599" width="13.33203125" style="192" customWidth="1"/>
    <col min="14600" max="14600" width="20.44140625" style="192" customWidth="1"/>
    <col min="14601" max="14603" width="11.6640625" style="192" customWidth="1"/>
    <col min="14604" max="14604" width="16.6640625" style="192" customWidth="1"/>
    <col min="14605" max="14605" width="9.88671875" style="192" customWidth="1"/>
    <col min="14606" max="14606" width="14.33203125" style="192" customWidth="1"/>
    <col min="14607" max="14607" width="9.109375" style="192"/>
    <col min="14608" max="14608" width="9" style="192" customWidth="1"/>
    <col min="14609" max="14848" width="9.109375" style="192"/>
    <col min="14849" max="14849" width="2.5546875" style="192" customWidth="1"/>
    <col min="14850" max="14850" width="4.44140625" style="192" customWidth="1"/>
    <col min="14851" max="14851" width="43.6640625" style="192" customWidth="1"/>
    <col min="14852" max="14852" width="6.33203125" style="192" customWidth="1"/>
    <col min="14853" max="14853" width="7.5546875" style="192" customWidth="1"/>
    <col min="14854" max="14854" width="9.5546875" style="192" customWidth="1"/>
    <col min="14855" max="14855" width="13.33203125" style="192" customWidth="1"/>
    <col min="14856" max="14856" width="20.44140625" style="192" customWidth="1"/>
    <col min="14857" max="14859" width="11.6640625" style="192" customWidth="1"/>
    <col min="14860" max="14860" width="16.6640625" style="192" customWidth="1"/>
    <col min="14861" max="14861" width="9.88671875" style="192" customWidth="1"/>
    <col min="14862" max="14862" width="14.33203125" style="192" customWidth="1"/>
    <col min="14863" max="14863" width="9.109375" style="192"/>
    <col min="14864" max="14864" width="9" style="192" customWidth="1"/>
    <col min="14865" max="15104" width="9.109375" style="192"/>
    <col min="15105" max="15105" width="2.5546875" style="192" customWidth="1"/>
    <col min="15106" max="15106" width="4.44140625" style="192" customWidth="1"/>
    <col min="15107" max="15107" width="43.6640625" style="192" customWidth="1"/>
    <col min="15108" max="15108" width="6.33203125" style="192" customWidth="1"/>
    <col min="15109" max="15109" width="7.5546875" style="192" customWidth="1"/>
    <col min="15110" max="15110" width="9.5546875" style="192" customWidth="1"/>
    <col min="15111" max="15111" width="13.33203125" style="192" customWidth="1"/>
    <col min="15112" max="15112" width="20.44140625" style="192" customWidth="1"/>
    <col min="15113" max="15115" width="11.6640625" style="192" customWidth="1"/>
    <col min="15116" max="15116" width="16.6640625" style="192" customWidth="1"/>
    <col min="15117" max="15117" width="9.88671875" style="192" customWidth="1"/>
    <col min="15118" max="15118" width="14.33203125" style="192" customWidth="1"/>
    <col min="15119" max="15119" width="9.109375" style="192"/>
    <col min="15120" max="15120" width="9" style="192" customWidth="1"/>
    <col min="15121" max="15360" width="9.109375" style="192"/>
    <col min="15361" max="15361" width="2.5546875" style="192" customWidth="1"/>
    <col min="15362" max="15362" width="4.44140625" style="192" customWidth="1"/>
    <col min="15363" max="15363" width="43.6640625" style="192" customWidth="1"/>
    <col min="15364" max="15364" width="6.33203125" style="192" customWidth="1"/>
    <col min="15365" max="15365" width="7.5546875" style="192" customWidth="1"/>
    <col min="15366" max="15366" width="9.5546875" style="192" customWidth="1"/>
    <col min="15367" max="15367" width="13.33203125" style="192" customWidth="1"/>
    <col min="15368" max="15368" width="20.44140625" style="192" customWidth="1"/>
    <col min="15369" max="15371" width="11.6640625" style="192" customWidth="1"/>
    <col min="15372" max="15372" width="16.6640625" style="192" customWidth="1"/>
    <col min="15373" max="15373" width="9.88671875" style="192" customWidth="1"/>
    <col min="15374" max="15374" width="14.33203125" style="192" customWidth="1"/>
    <col min="15375" max="15375" width="9.109375" style="192"/>
    <col min="15376" max="15376" width="9" style="192" customWidth="1"/>
    <col min="15377" max="15616" width="9.109375" style="192"/>
    <col min="15617" max="15617" width="2.5546875" style="192" customWidth="1"/>
    <col min="15618" max="15618" width="4.44140625" style="192" customWidth="1"/>
    <col min="15619" max="15619" width="43.6640625" style="192" customWidth="1"/>
    <col min="15620" max="15620" width="6.33203125" style="192" customWidth="1"/>
    <col min="15621" max="15621" width="7.5546875" style="192" customWidth="1"/>
    <col min="15622" max="15622" width="9.5546875" style="192" customWidth="1"/>
    <col min="15623" max="15623" width="13.33203125" style="192" customWidth="1"/>
    <col min="15624" max="15624" width="20.44140625" style="192" customWidth="1"/>
    <col min="15625" max="15627" width="11.6640625" style="192" customWidth="1"/>
    <col min="15628" max="15628" width="16.6640625" style="192" customWidth="1"/>
    <col min="15629" max="15629" width="9.88671875" style="192" customWidth="1"/>
    <col min="15630" max="15630" width="14.33203125" style="192" customWidth="1"/>
    <col min="15631" max="15631" width="9.109375" style="192"/>
    <col min="15632" max="15632" width="9" style="192" customWidth="1"/>
    <col min="15633" max="15872" width="9.109375" style="192"/>
    <col min="15873" max="15873" width="2.5546875" style="192" customWidth="1"/>
    <col min="15874" max="15874" width="4.44140625" style="192" customWidth="1"/>
    <col min="15875" max="15875" width="43.6640625" style="192" customWidth="1"/>
    <col min="15876" max="15876" width="6.33203125" style="192" customWidth="1"/>
    <col min="15877" max="15877" width="7.5546875" style="192" customWidth="1"/>
    <col min="15878" max="15878" width="9.5546875" style="192" customWidth="1"/>
    <col min="15879" max="15879" width="13.33203125" style="192" customWidth="1"/>
    <col min="15880" max="15880" width="20.44140625" style="192" customWidth="1"/>
    <col min="15881" max="15883" width="11.6640625" style="192" customWidth="1"/>
    <col min="15884" max="15884" width="16.6640625" style="192" customWidth="1"/>
    <col min="15885" max="15885" width="9.88671875" style="192" customWidth="1"/>
    <col min="15886" max="15886" width="14.33203125" style="192" customWidth="1"/>
    <col min="15887" max="15887" width="9.109375" style="192"/>
    <col min="15888" max="15888" width="9" style="192" customWidth="1"/>
    <col min="15889" max="16128" width="9.109375" style="192"/>
    <col min="16129" max="16129" width="2.5546875" style="192" customWidth="1"/>
    <col min="16130" max="16130" width="4.44140625" style="192" customWidth="1"/>
    <col min="16131" max="16131" width="43.6640625" style="192" customWidth="1"/>
    <col min="16132" max="16132" width="6.33203125" style="192" customWidth="1"/>
    <col min="16133" max="16133" width="7.5546875" style="192" customWidth="1"/>
    <col min="16134" max="16134" width="9.5546875" style="192" customWidth="1"/>
    <col min="16135" max="16135" width="13.33203125" style="192" customWidth="1"/>
    <col min="16136" max="16136" width="20.44140625" style="192" customWidth="1"/>
    <col min="16137" max="16139" width="11.6640625" style="192" customWidth="1"/>
    <col min="16140" max="16140" width="16.6640625" style="192" customWidth="1"/>
    <col min="16141" max="16141" width="9.88671875" style="192" customWidth="1"/>
    <col min="16142" max="16142" width="14.33203125" style="192" customWidth="1"/>
    <col min="16143" max="16143" width="9.109375" style="192"/>
    <col min="16144" max="16144" width="9" style="192" customWidth="1"/>
    <col min="16145" max="16384" width="9.109375" style="192"/>
  </cols>
  <sheetData>
    <row r="1" spans="1:17" s="110" customFormat="1" ht="18" x14ac:dyDescent="0.3">
      <c r="A1" s="109" t="s">
        <v>1034</v>
      </c>
      <c r="C1" s="109"/>
      <c r="D1" s="111"/>
      <c r="E1" s="112"/>
      <c r="F1" s="113"/>
      <c r="G1" s="113"/>
      <c r="H1" s="114"/>
      <c r="I1" s="193"/>
      <c r="J1" s="194"/>
      <c r="K1" s="194"/>
      <c r="L1" s="111"/>
    </row>
    <row r="2" spans="1:17" s="110" customFormat="1" ht="18" x14ac:dyDescent="0.3">
      <c r="A2" s="109"/>
      <c r="B2" s="109"/>
      <c r="C2" s="109"/>
      <c r="D2" s="111"/>
      <c r="E2" s="112"/>
      <c r="F2" s="113"/>
      <c r="G2" s="113"/>
      <c r="H2" s="114"/>
      <c r="I2" s="193"/>
      <c r="J2" s="194"/>
      <c r="K2" s="194"/>
      <c r="L2" s="111"/>
    </row>
    <row r="3" spans="1:17" s="110" customFormat="1" ht="18" x14ac:dyDescent="0.3">
      <c r="A3" s="109" t="s">
        <v>448</v>
      </c>
      <c r="C3" s="109" t="s">
        <v>1032</v>
      </c>
      <c r="D3" s="111"/>
      <c r="E3" s="112"/>
      <c r="F3" s="113"/>
      <c r="G3" s="113"/>
      <c r="H3" s="114"/>
      <c r="I3" s="193"/>
      <c r="J3" s="194"/>
      <c r="K3" s="194"/>
      <c r="L3" s="111"/>
    </row>
    <row r="4" spans="1:17" s="110" customFormat="1" ht="18" x14ac:dyDescent="0.3">
      <c r="A4" s="109"/>
      <c r="B4" s="118"/>
      <c r="C4" s="109"/>
      <c r="D4" s="111"/>
      <c r="E4" s="112"/>
      <c r="F4" s="113"/>
      <c r="G4" s="113"/>
      <c r="H4" s="114"/>
      <c r="I4" s="193"/>
      <c r="J4" s="194"/>
      <c r="K4" s="194"/>
      <c r="L4" s="116"/>
      <c r="M4" s="111"/>
    </row>
    <row r="5" spans="1:17" s="123" customFormat="1" ht="18" x14ac:dyDescent="0.3">
      <c r="A5" s="195" t="s">
        <v>1038</v>
      </c>
      <c r="B5" s="196"/>
      <c r="C5" s="195" t="s">
        <v>1039</v>
      </c>
      <c r="D5" s="197"/>
      <c r="E5" s="198"/>
      <c r="F5" s="120"/>
      <c r="G5" s="120"/>
      <c r="H5" s="121"/>
      <c r="I5" s="193"/>
      <c r="J5" s="199"/>
      <c r="K5" s="199"/>
      <c r="L5" s="124"/>
      <c r="M5" s="197"/>
    </row>
    <row r="6" spans="1:17" s="123" customFormat="1" ht="15.75" customHeight="1" x14ac:dyDescent="0.3">
      <c r="A6" s="195"/>
      <c r="B6" s="196"/>
      <c r="C6" s="195"/>
      <c r="D6" s="197"/>
      <c r="E6" s="198"/>
      <c r="F6" s="120"/>
      <c r="G6" s="120"/>
      <c r="H6" s="121"/>
      <c r="I6" s="193"/>
      <c r="J6" s="199"/>
      <c r="K6" s="199"/>
      <c r="L6" s="124"/>
      <c r="M6" s="197"/>
    </row>
    <row r="7" spans="1:17" ht="12.75" customHeight="1" x14ac:dyDescent="0.3">
      <c r="A7" s="184" t="s">
        <v>714</v>
      </c>
      <c r="B7" s="184"/>
      <c r="C7" s="200"/>
      <c r="D7" s="184"/>
      <c r="E7" s="184"/>
      <c r="F7" s="184"/>
      <c r="G7" s="184"/>
      <c r="L7" s="512"/>
      <c r="M7" s="181"/>
    </row>
    <row r="8" spans="1:17" s="212" customFormat="1" x14ac:dyDescent="0.3">
      <c r="A8" s="204" t="s">
        <v>602</v>
      </c>
      <c r="B8" s="204"/>
      <c r="C8" s="205" t="s">
        <v>140</v>
      </c>
      <c r="D8" s="204" t="s">
        <v>3</v>
      </c>
      <c r="E8" s="206" t="s">
        <v>7</v>
      </c>
      <c r="F8" s="207" t="s">
        <v>603</v>
      </c>
      <c r="G8" s="207" t="s">
        <v>604</v>
      </c>
      <c r="H8" s="208"/>
      <c r="I8" s="209"/>
      <c r="J8" s="210"/>
      <c r="K8" s="210"/>
      <c r="M8" s="207"/>
      <c r="N8" s="207"/>
      <c r="O8" s="211"/>
      <c r="P8" s="211"/>
    </row>
    <row r="9" spans="1:17" x14ac:dyDescent="0.3">
      <c r="C9" s="213"/>
      <c r="E9" s="214"/>
      <c r="G9" s="215"/>
    </row>
    <row r="10" spans="1:17" s="225" customFormat="1" ht="16.2" thickBot="1" x14ac:dyDescent="0.35">
      <c r="A10" s="216"/>
      <c r="B10" s="217" t="s">
        <v>715</v>
      </c>
      <c r="C10" s="218" t="s">
        <v>605</v>
      </c>
      <c r="D10" s="219"/>
      <c r="E10" s="220"/>
      <c r="F10" s="221"/>
      <c r="G10" s="222"/>
      <c r="H10" s="223"/>
      <c r="I10" s="193"/>
      <c r="J10" s="224"/>
      <c r="K10" s="224"/>
      <c r="P10" s="144"/>
    </row>
    <row r="11" spans="1:17" s="186" customFormat="1" x14ac:dyDescent="0.2">
      <c r="A11" s="300"/>
      <c r="B11" s="228"/>
      <c r="C11" s="301"/>
      <c r="D11" s="229"/>
      <c r="E11" s="239"/>
      <c r="F11" s="240"/>
      <c r="G11" s="240"/>
      <c r="H11" s="244"/>
      <c r="I11" s="245"/>
      <c r="J11" s="246"/>
      <c r="K11" s="246"/>
      <c r="L11" s="237"/>
      <c r="M11" s="248"/>
      <c r="N11" s="248"/>
      <c r="O11" s="231"/>
      <c r="P11" s="144"/>
    </row>
    <row r="12" spans="1:17" s="186" customFormat="1" ht="26.4" x14ac:dyDescent="0.2">
      <c r="A12" s="708" t="str">
        <f>$B$10</f>
        <v>I.</v>
      </c>
      <c r="B12" s="685">
        <f>COUNT(#REF!)+1</f>
        <v>1</v>
      </c>
      <c r="C12" s="709" t="s">
        <v>635</v>
      </c>
      <c r="D12" s="687" t="s">
        <v>627</v>
      </c>
      <c r="E12" s="696">
        <v>570</v>
      </c>
      <c r="F12" s="699"/>
      <c r="G12" s="689">
        <f>E12*F12</f>
        <v>0</v>
      </c>
      <c r="H12" s="244"/>
      <c r="I12" s="245"/>
      <c r="J12" s="246"/>
      <c r="K12" s="246"/>
      <c r="L12" s="237"/>
      <c r="M12" s="248"/>
      <c r="N12" s="248"/>
      <c r="O12" s="179"/>
    </row>
    <row r="13" spans="1:17" s="186" customFormat="1" x14ac:dyDescent="0.3">
      <c r="A13" s="710"/>
      <c r="B13" s="685"/>
      <c r="C13" s="711"/>
      <c r="D13" s="687"/>
      <c r="E13" s="696"/>
      <c r="F13" s="699"/>
      <c r="G13" s="689"/>
      <c r="H13" s="244"/>
      <c r="I13" s="245"/>
      <c r="J13" s="246"/>
      <c r="K13" s="246"/>
      <c r="L13" s="237"/>
      <c r="M13" s="237"/>
      <c r="N13" s="237"/>
      <c r="O13" s="231"/>
    </row>
    <row r="14" spans="1:17" s="186" customFormat="1" ht="39.6" x14ac:dyDescent="0.2">
      <c r="A14" s="708" t="str">
        <f>$B$10</f>
        <v>I.</v>
      </c>
      <c r="B14" s="685">
        <f>COUNT($B$12:B12)+1</f>
        <v>2</v>
      </c>
      <c r="C14" s="1005" t="s">
        <v>636</v>
      </c>
      <c r="D14" s="1006" t="s">
        <v>26</v>
      </c>
      <c r="E14" s="716">
        <v>1</v>
      </c>
      <c r="F14" s="717"/>
      <c r="G14" s="718">
        <f t="shared" ref="G14:G34" si="0">E14*F14</f>
        <v>0</v>
      </c>
      <c r="H14" s="244"/>
      <c r="I14" s="245"/>
      <c r="J14" s="244"/>
      <c r="K14" s="244"/>
      <c r="L14" s="237"/>
      <c r="M14" s="248"/>
      <c r="N14" s="248"/>
      <c r="O14" s="244"/>
      <c r="P14" s="244"/>
      <c r="Q14" s="244"/>
    </row>
    <row r="15" spans="1:17" s="186" customFormat="1" x14ac:dyDescent="0.2">
      <c r="A15" s="710"/>
      <c r="B15" s="722"/>
      <c r="C15" s="1007" t="s">
        <v>637</v>
      </c>
      <c r="D15" s="1008"/>
      <c r="E15" s="239"/>
      <c r="F15" s="244"/>
      <c r="G15" s="230"/>
      <c r="H15" s="244"/>
      <c r="I15" s="245"/>
      <c r="J15" s="244"/>
      <c r="K15" s="244"/>
      <c r="L15" s="237"/>
      <c r="M15" s="248"/>
      <c r="N15" s="248"/>
      <c r="O15" s="244"/>
      <c r="P15" s="244"/>
      <c r="Q15" s="244"/>
    </row>
    <row r="16" spans="1:17" s="186" customFormat="1" ht="26.4" x14ac:dyDescent="0.2">
      <c r="A16" s="710"/>
      <c r="B16" s="685"/>
      <c r="C16" s="1009" t="s">
        <v>638</v>
      </c>
      <c r="D16" s="1010"/>
      <c r="E16" s="719"/>
      <c r="F16" s="720"/>
      <c r="G16" s="721"/>
      <c r="H16" s="244"/>
      <c r="I16" s="245"/>
      <c r="J16" s="246"/>
      <c r="K16" s="246"/>
      <c r="L16" s="237"/>
      <c r="M16" s="248"/>
      <c r="N16" s="248"/>
      <c r="O16" s="244"/>
      <c r="P16" s="244"/>
      <c r="Q16" s="244"/>
    </row>
    <row r="17" spans="1:15" s="186" customFormat="1" x14ac:dyDescent="0.2">
      <c r="A17" s="710"/>
      <c r="B17" s="685"/>
      <c r="C17" s="692"/>
      <c r="D17" s="687"/>
      <c r="E17" s="696"/>
      <c r="F17" s="699"/>
      <c r="G17" s="689"/>
      <c r="H17" s="244"/>
      <c r="I17" s="245"/>
      <c r="J17" s="246"/>
      <c r="K17" s="246"/>
      <c r="L17" s="237"/>
      <c r="M17" s="248"/>
      <c r="N17" s="248"/>
      <c r="O17" s="231"/>
    </row>
    <row r="18" spans="1:15" s="186" customFormat="1" ht="79.8" x14ac:dyDescent="0.2">
      <c r="A18" s="708" t="str">
        <f>$B$10</f>
        <v>I.</v>
      </c>
      <c r="B18" s="685">
        <f>COUNT($B$12:B16)+1</f>
        <v>3</v>
      </c>
      <c r="C18" s="712" t="s">
        <v>639</v>
      </c>
      <c r="D18" s="687" t="s">
        <v>26</v>
      </c>
      <c r="E18" s="696">
        <v>5</v>
      </c>
      <c r="F18" s="699"/>
      <c r="G18" s="689">
        <f t="shared" si="0"/>
        <v>0</v>
      </c>
      <c r="H18" s="244"/>
      <c r="I18" s="245"/>
      <c r="J18" s="246"/>
      <c r="K18" s="246"/>
      <c r="L18" s="237"/>
      <c r="M18" s="248"/>
      <c r="N18" s="248"/>
      <c r="O18" s="231"/>
    </row>
    <row r="19" spans="1:15" s="186" customFormat="1" x14ac:dyDescent="0.2">
      <c r="A19" s="708"/>
      <c r="B19" s="685"/>
      <c r="C19" s="712"/>
      <c r="D19" s="687"/>
      <c r="E19" s="696"/>
      <c r="F19" s="699"/>
      <c r="G19" s="689"/>
      <c r="H19" s="244"/>
      <c r="I19" s="245"/>
      <c r="J19" s="246"/>
      <c r="K19" s="246"/>
      <c r="L19" s="237"/>
      <c r="M19" s="248"/>
      <c r="N19" s="248"/>
      <c r="O19" s="231"/>
    </row>
    <row r="20" spans="1:15" s="186" customFormat="1" ht="79.8" x14ac:dyDescent="0.2">
      <c r="A20" s="708" t="str">
        <f>$B$10</f>
        <v>I.</v>
      </c>
      <c r="B20" s="685">
        <f>COUNT($B$12:B18)+1</f>
        <v>4</v>
      </c>
      <c r="C20" s="712" t="s">
        <v>640</v>
      </c>
      <c r="D20" s="687" t="s">
        <v>26</v>
      </c>
      <c r="E20" s="696">
        <v>1</v>
      </c>
      <c r="F20" s="699"/>
      <c r="G20" s="689">
        <f t="shared" si="0"/>
        <v>0</v>
      </c>
      <c r="H20" s="244"/>
      <c r="I20" s="245"/>
      <c r="J20" s="246"/>
      <c r="K20" s="246"/>
      <c r="L20" s="237"/>
      <c r="M20" s="248"/>
      <c r="N20" s="248"/>
      <c r="O20" s="231"/>
    </row>
    <row r="21" spans="1:15" s="186" customFormat="1" x14ac:dyDescent="0.2">
      <c r="A21" s="708"/>
      <c r="B21" s="685"/>
      <c r="C21" s="712"/>
      <c r="D21" s="687"/>
      <c r="E21" s="696"/>
      <c r="F21" s="699"/>
      <c r="G21" s="689"/>
      <c r="H21" s="244"/>
      <c r="I21" s="245"/>
      <c r="J21" s="246"/>
      <c r="K21" s="246"/>
      <c r="L21" s="237"/>
      <c r="M21" s="248"/>
      <c r="N21" s="248"/>
      <c r="O21" s="231"/>
    </row>
    <row r="22" spans="1:15" s="186" customFormat="1" ht="91.2" x14ac:dyDescent="0.2">
      <c r="A22" s="710" t="str">
        <f>$B$10</f>
        <v>I.</v>
      </c>
      <c r="B22" s="685">
        <f>COUNT($B$12:B20)+1</f>
        <v>5</v>
      </c>
      <c r="C22" s="713" t="s">
        <v>641</v>
      </c>
      <c r="D22" s="687" t="s">
        <v>8</v>
      </c>
      <c r="E22" s="696">
        <v>4</v>
      </c>
      <c r="F22" s="699"/>
      <c r="G22" s="689">
        <f t="shared" si="0"/>
        <v>0</v>
      </c>
      <c r="H22" s="244"/>
      <c r="I22" s="245"/>
      <c r="J22" s="246"/>
      <c r="K22" s="246"/>
      <c r="L22" s="237"/>
      <c r="M22" s="248"/>
      <c r="N22" s="248"/>
      <c r="O22" s="231"/>
    </row>
    <row r="23" spans="1:15" s="186" customFormat="1" x14ac:dyDescent="0.2">
      <c r="A23" s="710"/>
      <c r="B23" s="685"/>
      <c r="C23" s="713"/>
      <c r="D23" s="687"/>
      <c r="E23" s="696"/>
      <c r="F23" s="699"/>
      <c r="G23" s="689"/>
      <c r="H23" s="244"/>
      <c r="I23" s="245"/>
      <c r="J23" s="246"/>
      <c r="K23" s="246"/>
      <c r="L23" s="237"/>
      <c r="M23" s="248"/>
      <c r="N23" s="248"/>
      <c r="O23" s="231"/>
    </row>
    <row r="24" spans="1:15" s="186" customFormat="1" ht="91.2" x14ac:dyDescent="0.2">
      <c r="A24" s="710" t="str">
        <f>$B$10</f>
        <v>I.</v>
      </c>
      <c r="B24" s="685">
        <f>COUNT($B$12:B22)+1</f>
        <v>6</v>
      </c>
      <c r="C24" s="713" t="s">
        <v>642</v>
      </c>
      <c r="D24" s="687" t="s">
        <v>8</v>
      </c>
      <c r="E24" s="696">
        <v>5</v>
      </c>
      <c r="F24" s="699"/>
      <c r="G24" s="689">
        <f t="shared" si="0"/>
        <v>0</v>
      </c>
      <c r="H24" s="244"/>
      <c r="I24" s="245"/>
      <c r="J24" s="246"/>
      <c r="K24" s="246"/>
      <c r="L24" s="237"/>
      <c r="M24" s="248"/>
      <c r="N24" s="248"/>
      <c r="O24" s="231"/>
    </row>
    <row r="25" spans="1:15" s="186" customFormat="1" x14ac:dyDescent="0.2">
      <c r="A25" s="710"/>
      <c r="B25" s="685"/>
      <c r="C25" s="714"/>
      <c r="D25" s="687"/>
      <c r="E25" s="696"/>
      <c r="F25" s="699"/>
      <c r="G25" s="689"/>
      <c r="H25" s="244"/>
      <c r="I25" s="245"/>
      <c r="J25" s="246"/>
      <c r="K25" s="246"/>
      <c r="L25" s="237"/>
      <c r="M25" s="248"/>
      <c r="N25" s="248"/>
      <c r="O25" s="231"/>
    </row>
    <row r="26" spans="1:15" s="186" customFormat="1" ht="91.2" x14ac:dyDescent="0.2">
      <c r="A26" s="710" t="str">
        <f>$B$10</f>
        <v>I.</v>
      </c>
      <c r="B26" s="685">
        <f>COUNT($B$12:B24)+1</f>
        <v>7</v>
      </c>
      <c r="C26" s="713" t="s">
        <v>643</v>
      </c>
      <c r="D26" s="687" t="s">
        <v>8</v>
      </c>
      <c r="E26" s="696">
        <v>2</v>
      </c>
      <c r="F26" s="699"/>
      <c r="G26" s="689">
        <f t="shared" si="0"/>
        <v>0</v>
      </c>
      <c r="H26" s="244"/>
      <c r="I26" s="245"/>
      <c r="J26" s="246"/>
      <c r="K26" s="246"/>
      <c r="L26" s="237"/>
      <c r="M26" s="248"/>
      <c r="N26" s="248"/>
      <c r="O26" s="231"/>
    </row>
    <row r="27" spans="1:15" s="186" customFormat="1" x14ac:dyDescent="0.2">
      <c r="A27" s="710"/>
      <c r="B27" s="685"/>
      <c r="C27" s="713"/>
      <c r="D27" s="687"/>
      <c r="E27" s="696"/>
      <c r="F27" s="699"/>
      <c r="G27" s="689"/>
      <c r="H27" s="244"/>
      <c r="I27" s="245"/>
      <c r="J27" s="246"/>
      <c r="K27" s="246"/>
      <c r="L27" s="237"/>
      <c r="M27" s="248"/>
      <c r="N27" s="248"/>
      <c r="O27" s="231"/>
    </row>
    <row r="28" spans="1:15" s="186" customFormat="1" ht="91.2" x14ac:dyDescent="0.2">
      <c r="A28" s="710" t="str">
        <f>$B$10</f>
        <v>I.</v>
      </c>
      <c r="B28" s="685">
        <f>COUNT($B$12:B26)+1</f>
        <v>8</v>
      </c>
      <c r="C28" s="713" t="s">
        <v>644</v>
      </c>
      <c r="D28" s="687" t="s">
        <v>8</v>
      </c>
      <c r="E28" s="696">
        <v>4</v>
      </c>
      <c r="F28" s="699"/>
      <c r="G28" s="689">
        <f t="shared" si="0"/>
        <v>0</v>
      </c>
      <c r="H28" s="244"/>
      <c r="I28" s="245"/>
      <c r="J28" s="246"/>
      <c r="K28" s="246"/>
      <c r="L28" s="237"/>
      <c r="M28" s="248"/>
      <c r="N28" s="248"/>
      <c r="O28" s="231"/>
    </row>
    <row r="29" spans="1:15" s="186" customFormat="1" x14ac:dyDescent="0.2">
      <c r="A29" s="710"/>
      <c r="B29" s="685"/>
      <c r="C29" s="713"/>
      <c r="D29" s="687"/>
      <c r="E29" s="696"/>
      <c r="F29" s="699"/>
      <c r="G29" s="689"/>
      <c r="H29" s="244"/>
      <c r="I29" s="245"/>
      <c r="J29" s="246"/>
      <c r="K29" s="246"/>
      <c r="L29" s="237"/>
      <c r="M29" s="248"/>
      <c r="N29" s="248"/>
      <c r="O29" s="231"/>
    </row>
    <row r="30" spans="1:15" s="186" customFormat="1" ht="91.2" x14ac:dyDescent="0.2">
      <c r="A30" s="710" t="str">
        <f>$B$10</f>
        <v>I.</v>
      </c>
      <c r="B30" s="685">
        <f>COUNT($B$12:B28)+1</f>
        <v>9</v>
      </c>
      <c r="C30" s="713" t="s">
        <v>645</v>
      </c>
      <c r="D30" s="687" t="s">
        <v>8</v>
      </c>
      <c r="E30" s="696">
        <v>1</v>
      </c>
      <c r="F30" s="699"/>
      <c r="G30" s="689">
        <f t="shared" si="0"/>
        <v>0</v>
      </c>
      <c r="H30" s="244"/>
      <c r="I30" s="245"/>
      <c r="J30" s="246"/>
      <c r="K30" s="246"/>
      <c r="L30" s="237"/>
      <c r="M30" s="248"/>
      <c r="N30" s="248"/>
      <c r="O30" s="231"/>
    </row>
    <row r="31" spans="1:15" s="186" customFormat="1" x14ac:dyDescent="0.2">
      <c r="A31" s="708"/>
      <c r="B31" s="685"/>
      <c r="C31" s="715"/>
      <c r="D31" s="687"/>
      <c r="E31" s="696"/>
      <c r="F31" s="699"/>
      <c r="G31" s="689"/>
      <c r="H31" s="244"/>
      <c r="I31" s="245"/>
      <c r="J31" s="246"/>
      <c r="K31" s="246"/>
      <c r="L31" s="237"/>
      <c r="M31" s="248"/>
      <c r="N31" s="248"/>
      <c r="O31" s="231"/>
    </row>
    <row r="32" spans="1:15" s="186" customFormat="1" ht="42" customHeight="1" x14ac:dyDescent="0.2">
      <c r="A32" s="708" t="str">
        <f>$B$10</f>
        <v>I.</v>
      </c>
      <c r="B32" s="685">
        <f>COUNT($B$12:B30)+1</f>
        <v>10</v>
      </c>
      <c r="C32" s="715" t="s">
        <v>646</v>
      </c>
      <c r="D32" s="687" t="s">
        <v>26</v>
      </c>
      <c r="E32" s="696">
        <v>10</v>
      </c>
      <c r="F32" s="699"/>
      <c r="G32" s="689">
        <f t="shared" si="0"/>
        <v>0</v>
      </c>
      <c r="H32" s="244"/>
      <c r="I32" s="245"/>
      <c r="J32" s="246"/>
      <c r="K32" s="246"/>
      <c r="L32" s="237"/>
      <c r="M32" s="248"/>
      <c r="N32" s="248"/>
      <c r="O32" s="231"/>
    </row>
    <row r="33" spans="1:16" s="186" customFormat="1" x14ac:dyDescent="0.2">
      <c r="A33" s="708"/>
      <c r="B33" s="685"/>
      <c r="C33" s="715"/>
      <c r="D33" s="687"/>
      <c r="E33" s="696"/>
      <c r="F33" s="699"/>
      <c r="G33" s="689"/>
      <c r="H33" s="244"/>
      <c r="I33" s="245"/>
      <c r="J33" s="246"/>
      <c r="K33" s="246"/>
      <c r="L33" s="237"/>
      <c r="M33" s="248"/>
      <c r="N33" s="248"/>
      <c r="O33" s="231"/>
    </row>
    <row r="34" spans="1:16" s="186" customFormat="1" ht="42" customHeight="1" x14ac:dyDescent="0.2">
      <c r="A34" s="708" t="str">
        <f>$B$10</f>
        <v>I.</v>
      </c>
      <c r="B34" s="685">
        <f>COUNT($B$12:B32)+1</f>
        <v>11</v>
      </c>
      <c r="C34" s="715" t="s">
        <v>647</v>
      </c>
      <c r="D34" s="687" t="s">
        <v>26</v>
      </c>
      <c r="E34" s="696">
        <v>1</v>
      </c>
      <c r="F34" s="699"/>
      <c r="G34" s="689">
        <f t="shared" si="0"/>
        <v>0</v>
      </c>
      <c r="H34" s="244"/>
      <c r="I34" s="245"/>
      <c r="J34" s="246"/>
      <c r="K34" s="246"/>
      <c r="L34" s="237"/>
      <c r="M34" s="248"/>
      <c r="N34" s="248"/>
      <c r="O34" s="231"/>
    </row>
    <row r="35" spans="1:16" s="130" customFormat="1" x14ac:dyDescent="0.2">
      <c r="A35" s="232"/>
      <c r="B35" s="234"/>
      <c r="C35" s="233"/>
      <c r="D35" s="229"/>
      <c r="E35" s="239"/>
      <c r="F35" s="230"/>
      <c r="G35" s="230"/>
      <c r="H35" s="235"/>
      <c r="I35" s="193"/>
      <c r="J35" s="236"/>
      <c r="K35" s="236"/>
      <c r="L35" s="237"/>
      <c r="M35" s="248"/>
      <c r="N35" s="248"/>
      <c r="O35" s="179"/>
    </row>
    <row r="36" spans="1:16" s="144" customFormat="1" ht="13.8" thickBot="1" x14ac:dyDescent="0.35">
      <c r="A36" s="249"/>
      <c r="B36" s="250"/>
      <c r="C36" s="251" t="str">
        <f>CONCATENATE(B10," ",C10," - SKUPAJ:")</f>
        <v>I. JAVNA RAZSVETLJAVA - SKUPAJ:</v>
      </c>
      <c r="D36" s="251"/>
      <c r="E36" s="251"/>
      <c r="F36" s="252"/>
      <c r="G36" s="253">
        <f>SUM(G12:G34)</f>
        <v>0</v>
      </c>
      <c r="H36" s="257"/>
      <c r="I36" s="257"/>
      <c r="J36" s="257"/>
      <c r="K36" s="257"/>
      <c r="L36" s="257"/>
      <c r="M36" s="257"/>
      <c r="N36" s="259"/>
      <c r="P36" s="186"/>
    </row>
    <row r="37" spans="1:16" s="130" customFormat="1" x14ac:dyDescent="0.2">
      <c r="A37" s="232"/>
      <c r="B37" s="234"/>
      <c r="C37" s="233"/>
      <c r="D37" s="229"/>
      <c r="E37" s="239"/>
      <c r="F37" s="230"/>
      <c r="G37" s="230"/>
      <c r="H37" s="235"/>
      <c r="I37" s="193"/>
      <c r="J37" s="236"/>
      <c r="K37" s="236"/>
      <c r="L37" s="236"/>
      <c r="M37" s="248"/>
      <c r="N37" s="248"/>
      <c r="O37" s="179"/>
    </row>
    <row r="38" spans="1:16" s="186" customFormat="1" x14ac:dyDescent="0.3">
      <c r="A38" s="181"/>
      <c r="B38" s="181"/>
      <c r="C38" s="182"/>
      <c r="D38" s="181"/>
      <c r="E38" s="183"/>
      <c r="F38" s="184"/>
      <c r="G38" s="184"/>
      <c r="H38" s="261"/>
      <c r="I38" s="193"/>
      <c r="J38" s="262"/>
      <c r="K38" s="262"/>
    </row>
    <row r="39" spans="1:16" s="308" customFormat="1" ht="18" thickBot="1" x14ac:dyDescent="0.35">
      <c r="A39" s="303" t="str">
        <f>CONCATENATE("DELNA REKAPITULACIJA - ",A5," ",C5)</f>
        <v xml:space="preserve">DELNA REKAPITULACIJA - E2. ELEKTROMONTAŽNA DELA </v>
      </c>
      <c r="B39" s="303"/>
      <c r="C39" s="304"/>
      <c r="D39" s="305"/>
      <c r="E39" s="306"/>
      <c r="F39" s="307"/>
      <c r="G39" s="253"/>
      <c r="H39" s="257"/>
      <c r="I39" s="257"/>
      <c r="J39" s="257"/>
      <c r="K39" s="257"/>
      <c r="L39" s="257"/>
      <c r="M39" s="257"/>
      <c r="N39" s="259"/>
      <c r="O39" s="192"/>
    </row>
    <row r="40" spans="1:16" s="131" customFormat="1" ht="14.25" customHeight="1" x14ac:dyDescent="0.3">
      <c r="A40" s="269"/>
      <c r="B40" s="269"/>
      <c r="C40" s="270"/>
      <c r="D40" s="269"/>
      <c r="E40" s="271"/>
      <c r="F40" s="272"/>
      <c r="G40" s="272"/>
      <c r="H40" s="273"/>
      <c r="I40" s="193"/>
      <c r="J40" s="202"/>
      <c r="K40" s="202"/>
      <c r="L40" s="309"/>
    </row>
    <row r="41" spans="1:16" s="131" customFormat="1" ht="12.75" customHeight="1" x14ac:dyDescent="0.3">
      <c r="A41" s="184" t="s">
        <v>716</v>
      </c>
      <c r="B41" s="126"/>
      <c r="C41" s="127"/>
      <c r="D41" s="126"/>
      <c r="E41" s="126"/>
      <c r="F41" s="126"/>
      <c r="G41" s="126"/>
      <c r="H41" s="273"/>
      <c r="I41" s="193"/>
      <c r="J41" s="202"/>
      <c r="K41" s="202"/>
    </row>
    <row r="42" spans="1:16" s="139" customFormat="1" ht="13.8" thickBot="1" x14ac:dyDescent="0.35">
      <c r="A42" s="280"/>
      <c r="B42" s="280"/>
      <c r="C42" s="281"/>
      <c r="D42" s="282"/>
      <c r="E42" s="283"/>
      <c r="F42" s="282"/>
      <c r="G42" s="284"/>
      <c r="H42" s="285"/>
      <c r="I42" s="245"/>
      <c r="J42" s="286"/>
      <c r="K42" s="286"/>
    </row>
    <row r="43" spans="1:16" s="131" customFormat="1" ht="13.8" thickTop="1" x14ac:dyDescent="0.3">
      <c r="A43" s="287"/>
      <c r="B43" s="287"/>
      <c r="C43" s="288"/>
      <c r="D43" s="289"/>
      <c r="E43" s="290"/>
      <c r="F43" s="290"/>
      <c r="G43" s="291"/>
      <c r="H43" s="292"/>
      <c r="I43" s="245"/>
      <c r="J43" s="279"/>
      <c r="K43" s="279"/>
      <c r="P43" s="293"/>
    </row>
    <row r="44" spans="1:16" s="139" customFormat="1" x14ac:dyDescent="0.3">
      <c r="A44" s="294"/>
      <c r="B44" s="310"/>
      <c r="C44" s="256" t="str">
        <f>CONCATENATE(A5,"",C5," - SKUPAJ:")</f>
        <v>E2.ELEKTROMONTAŽNA DELA  - SKUPAJ:</v>
      </c>
      <c r="D44" s="295"/>
      <c r="E44" s="295"/>
      <c r="F44" s="296"/>
      <c r="G44" s="297">
        <f>G36</f>
        <v>0</v>
      </c>
      <c r="H44" s="285"/>
      <c r="I44" s="245"/>
      <c r="J44" s="286"/>
      <c r="K44" s="286"/>
    </row>
    <row r="45" spans="1:16" s="131" customFormat="1" x14ac:dyDescent="0.3">
      <c r="A45" s="157"/>
      <c r="B45" s="157"/>
      <c r="C45" s="156"/>
      <c r="D45" s="157"/>
      <c r="E45" s="298"/>
      <c r="F45" s="159"/>
      <c r="G45" s="126"/>
      <c r="H45" s="273"/>
      <c r="I45" s="193"/>
      <c r="J45" s="202"/>
      <c r="K45" s="202"/>
    </row>
    <row r="46" spans="1:16" s="186" customFormat="1" x14ac:dyDescent="0.3">
      <c r="A46" s="181"/>
      <c r="B46" s="181"/>
      <c r="C46" s="182"/>
      <c r="D46" s="181"/>
      <c r="E46" s="183"/>
      <c r="F46" s="184"/>
      <c r="G46" s="184"/>
      <c r="H46" s="261"/>
      <c r="I46" s="193"/>
      <c r="J46" s="262"/>
      <c r="K46" s="262"/>
    </row>
    <row r="47" spans="1:16" s="186" customFormat="1" x14ac:dyDescent="0.3">
      <c r="A47" s="181"/>
      <c r="B47" s="181"/>
      <c r="C47" s="182"/>
      <c r="D47" s="181"/>
      <c r="E47" s="183"/>
      <c r="F47" s="184"/>
      <c r="G47" s="184"/>
      <c r="H47" s="261"/>
      <c r="I47" s="193"/>
      <c r="J47" s="262"/>
      <c r="K47" s="262"/>
    </row>
    <row r="48" spans="1:16" s="186" customFormat="1" x14ac:dyDescent="0.3">
      <c r="A48" s="181"/>
      <c r="B48" s="181"/>
      <c r="C48" s="182"/>
      <c r="D48" s="181"/>
      <c r="E48" s="183"/>
      <c r="F48" s="184"/>
      <c r="G48" s="184"/>
      <c r="H48" s="261"/>
      <c r="I48" s="193"/>
      <c r="J48" s="262"/>
      <c r="K48" s="262"/>
    </row>
    <row r="49" spans="1:11" s="186" customFormat="1" x14ac:dyDescent="0.3">
      <c r="A49" s="181"/>
      <c r="B49" s="181"/>
      <c r="C49" s="182"/>
      <c r="D49" s="181"/>
      <c r="E49" s="183"/>
      <c r="F49" s="184"/>
      <c r="G49" s="184"/>
      <c r="H49" s="261"/>
      <c r="I49" s="193"/>
      <c r="J49" s="262"/>
      <c r="K49" s="262"/>
    </row>
    <row r="50" spans="1:11" s="186" customFormat="1" x14ac:dyDescent="0.3">
      <c r="A50" s="181"/>
      <c r="B50" s="181"/>
      <c r="C50" s="182"/>
      <c r="D50" s="181"/>
      <c r="E50" s="183"/>
      <c r="F50" s="184"/>
      <c r="G50" s="184"/>
      <c r="H50" s="261"/>
      <c r="I50" s="193"/>
      <c r="J50" s="262"/>
      <c r="K50" s="262"/>
    </row>
    <row r="51" spans="1:11" s="186" customFormat="1" x14ac:dyDescent="0.3">
      <c r="A51" s="181"/>
      <c r="B51" s="181"/>
      <c r="C51" s="182"/>
      <c r="D51" s="181"/>
      <c r="E51" s="183"/>
      <c r="F51" s="184"/>
      <c r="G51" s="184"/>
      <c r="H51" s="261"/>
      <c r="I51" s="193"/>
      <c r="J51" s="262"/>
      <c r="K51" s="262"/>
    </row>
    <row r="52" spans="1:11" s="186" customFormat="1" x14ac:dyDescent="0.3">
      <c r="A52" s="181"/>
      <c r="B52" s="181"/>
      <c r="C52" s="182"/>
      <c r="D52" s="181"/>
      <c r="E52" s="183"/>
      <c r="F52" s="184"/>
      <c r="G52" s="184"/>
      <c r="H52" s="261"/>
      <c r="I52" s="193"/>
      <c r="J52" s="262"/>
      <c r="K52" s="262"/>
    </row>
    <row r="53" spans="1:11" s="186" customFormat="1" x14ac:dyDescent="0.3">
      <c r="A53" s="181"/>
      <c r="B53" s="181"/>
      <c r="C53" s="182"/>
      <c r="D53" s="181"/>
      <c r="E53" s="183"/>
      <c r="F53" s="184"/>
      <c r="G53" s="184"/>
      <c r="H53" s="261"/>
      <c r="I53" s="193"/>
      <c r="J53" s="262"/>
      <c r="K53" s="262"/>
    </row>
    <row r="54" spans="1:11" s="186" customFormat="1" x14ac:dyDescent="0.3">
      <c r="A54" s="181"/>
      <c r="B54" s="181"/>
      <c r="C54" s="182"/>
      <c r="D54" s="181"/>
      <c r="E54" s="183"/>
      <c r="F54" s="184"/>
      <c r="G54" s="184"/>
      <c r="H54" s="261"/>
      <c r="I54" s="193"/>
      <c r="J54" s="262"/>
      <c r="K54" s="262"/>
    </row>
    <row r="55" spans="1:11" s="186" customFormat="1" x14ac:dyDescent="0.3">
      <c r="A55" s="181"/>
      <c r="B55" s="181"/>
      <c r="C55" s="182"/>
      <c r="D55" s="181"/>
      <c r="E55" s="183"/>
      <c r="F55" s="184"/>
      <c r="G55" s="184"/>
      <c r="H55" s="261"/>
      <c r="I55" s="193"/>
      <c r="J55" s="262"/>
      <c r="K55" s="262"/>
    </row>
    <row r="56" spans="1:11" s="186" customFormat="1" x14ac:dyDescent="0.3">
      <c r="A56" s="181"/>
      <c r="B56" s="181"/>
      <c r="C56" s="182"/>
      <c r="D56" s="181"/>
      <c r="E56" s="183"/>
      <c r="F56" s="184"/>
      <c r="G56" s="184"/>
      <c r="H56" s="261"/>
      <c r="I56" s="193"/>
      <c r="J56" s="262"/>
      <c r="K56" s="262"/>
    </row>
    <row r="57" spans="1:11" s="186" customFormat="1" x14ac:dyDescent="0.3">
      <c r="A57" s="181"/>
      <c r="B57" s="181"/>
      <c r="C57" s="182"/>
      <c r="D57" s="181"/>
      <c r="E57" s="183"/>
      <c r="F57" s="184"/>
      <c r="G57" s="184"/>
      <c r="H57" s="261"/>
      <c r="I57" s="193"/>
      <c r="J57" s="262"/>
      <c r="K57" s="262"/>
    </row>
    <row r="58" spans="1:11" s="186" customFormat="1" x14ac:dyDescent="0.3">
      <c r="A58" s="181"/>
      <c r="B58" s="181"/>
      <c r="C58" s="182"/>
      <c r="D58" s="181"/>
      <c r="E58" s="183"/>
      <c r="F58" s="184"/>
      <c r="G58" s="184"/>
      <c r="H58" s="261"/>
      <c r="I58" s="193"/>
      <c r="J58" s="262"/>
      <c r="K58" s="262"/>
    </row>
    <row r="59" spans="1:11" s="186" customFormat="1" x14ac:dyDescent="0.3">
      <c r="A59" s="181"/>
      <c r="B59" s="181"/>
      <c r="C59" s="182"/>
      <c r="D59" s="181"/>
      <c r="E59" s="183"/>
      <c r="F59" s="184"/>
      <c r="G59" s="184"/>
      <c r="H59" s="261"/>
      <c r="I59" s="193"/>
      <c r="J59" s="262"/>
      <c r="K59" s="262"/>
    </row>
    <row r="60" spans="1:11" s="186" customFormat="1" x14ac:dyDescent="0.3">
      <c r="A60" s="181"/>
      <c r="B60" s="181"/>
      <c r="C60" s="182"/>
      <c r="D60" s="181"/>
      <c r="E60" s="183"/>
      <c r="F60" s="184"/>
      <c r="G60" s="184"/>
      <c r="H60" s="261"/>
      <c r="I60" s="193"/>
      <c r="J60" s="262"/>
      <c r="K60" s="262"/>
    </row>
    <row r="61" spans="1:11" s="186" customFormat="1" x14ac:dyDescent="0.3">
      <c r="A61" s="181"/>
      <c r="B61" s="181"/>
      <c r="C61" s="182"/>
      <c r="D61" s="181"/>
      <c r="E61" s="183"/>
      <c r="F61" s="184"/>
      <c r="G61" s="184"/>
      <c r="H61" s="261"/>
      <c r="I61" s="193"/>
      <c r="J61" s="262"/>
      <c r="K61" s="262"/>
    </row>
    <row r="62" spans="1:11" s="186" customFormat="1" x14ac:dyDescent="0.3">
      <c r="A62" s="181"/>
      <c r="B62" s="181"/>
      <c r="C62" s="182"/>
      <c r="D62" s="181"/>
      <c r="E62" s="183"/>
      <c r="F62" s="184"/>
      <c r="G62" s="184"/>
      <c r="H62" s="261"/>
      <c r="I62" s="193"/>
      <c r="J62" s="262"/>
      <c r="K62" s="262"/>
    </row>
    <row r="63" spans="1:11" s="186" customFormat="1" x14ac:dyDescent="0.3">
      <c r="A63" s="181"/>
      <c r="B63" s="181"/>
      <c r="C63" s="182"/>
      <c r="D63" s="181"/>
      <c r="E63" s="183"/>
      <c r="F63" s="184"/>
      <c r="G63" s="184"/>
      <c r="H63" s="261"/>
      <c r="I63" s="193"/>
      <c r="J63" s="262"/>
      <c r="K63" s="262"/>
    </row>
    <row r="64" spans="1:11" s="186" customFormat="1" x14ac:dyDescent="0.3">
      <c r="A64" s="181"/>
      <c r="B64" s="181"/>
      <c r="C64" s="182"/>
      <c r="D64" s="181"/>
      <c r="E64" s="183"/>
      <c r="F64" s="184"/>
      <c r="G64" s="184"/>
      <c r="H64" s="261"/>
      <c r="I64" s="193"/>
      <c r="J64" s="262"/>
      <c r="K64" s="262"/>
    </row>
    <row r="65" spans="1:11" s="186" customFormat="1" x14ac:dyDescent="0.3">
      <c r="A65" s="181"/>
      <c r="B65" s="181"/>
      <c r="C65" s="182"/>
      <c r="D65" s="181"/>
      <c r="E65" s="183"/>
      <c r="F65" s="184"/>
      <c r="G65" s="184"/>
      <c r="H65" s="261"/>
      <c r="I65" s="193"/>
      <c r="J65" s="262"/>
      <c r="K65" s="262"/>
    </row>
    <row r="66" spans="1:11" s="186" customFormat="1" x14ac:dyDescent="0.3">
      <c r="A66" s="181"/>
      <c r="B66" s="181"/>
      <c r="C66" s="182"/>
      <c r="D66" s="181"/>
      <c r="E66" s="183"/>
      <c r="F66" s="184"/>
      <c r="G66" s="184"/>
      <c r="H66" s="261"/>
      <c r="I66" s="193"/>
      <c r="J66" s="262"/>
      <c r="K66" s="262"/>
    </row>
    <row r="67" spans="1:11" s="186" customFormat="1" x14ac:dyDescent="0.3">
      <c r="A67" s="181"/>
      <c r="B67" s="181"/>
      <c r="C67" s="182"/>
      <c r="D67" s="181"/>
      <c r="E67" s="183"/>
      <c r="F67" s="184"/>
      <c r="G67" s="184"/>
      <c r="H67" s="261"/>
      <c r="I67" s="193"/>
      <c r="J67" s="262"/>
      <c r="K67" s="262"/>
    </row>
    <row r="68" spans="1:11" s="186" customFormat="1" x14ac:dyDescent="0.3">
      <c r="A68" s="181"/>
      <c r="B68" s="181"/>
      <c r="C68" s="182"/>
      <c r="D68" s="181"/>
      <c r="E68" s="183"/>
      <c r="F68" s="184"/>
      <c r="G68" s="184"/>
      <c r="H68" s="261"/>
      <c r="I68" s="193"/>
      <c r="J68" s="262"/>
      <c r="K68" s="262"/>
    </row>
    <row r="69" spans="1:11" s="186" customFormat="1" x14ac:dyDescent="0.3">
      <c r="A69" s="181"/>
      <c r="B69" s="181"/>
      <c r="C69" s="182"/>
      <c r="D69" s="181"/>
      <c r="E69" s="183"/>
      <c r="F69" s="184"/>
      <c r="G69" s="184"/>
      <c r="H69" s="261"/>
      <c r="I69" s="193"/>
      <c r="J69" s="262"/>
      <c r="K69" s="262"/>
    </row>
    <row r="70" spans="1:11" s="186" customFormat="1" x14ac:dyDescent="0.3">
      <c r="A70" s="181"/>
      <c r="B70" s="181"/>
      <c r="C70" s="182"/>
      <c r="D70" s="181"/>
      <c r="E70" s="183"/>
      <c r="F70" s="184"/>
      <c r="G70" s="184"/>
      <c r="H70" s="261"/>
      <c r="I70" s="193"/>
      <c r="J70" s="262"/>
      <c r="K70" s="262"/>
    </row>
    <row r="71" spans="1:11" s="186" customFormat="1" x14ac:dyDescent="0.3">
      <c r="A71" s="181"/>
      <c r="B71" s="181"/>
      <c r="C71" s="182"/>
      <c r="D71" s="181"/>
      <c r="E71" s="183"/>
      <c r="F71" s="184"/>
      <c r="G71" s="184"/>
      <c r="H71" s="261"/>
      <c r="I71" s="193"/>
      <c r="J71" s="262"/>
      <c r="K71" s="262"/>
    </row>
    <row r="72" spans="1:11" s="186" customFormat="1" x14ac:dyDescent="0.3">
      <c r="A72" s="181"/>
      <c r="B72" s="181"/>
      <c r="C72" s="182"/>
      <c r="D72" s="181"/>
      <c r="E72" s="183"/>
      <c r="F72" s="184"/>
      <c r="G72" s="184"/>
      <c r="H72" s="261"/>
      <c r="I72" s="193"/>
      <c r="J72" s="262"/>
      <c r="K72" s="262"/>
    </row>
    <row r="73" spans="1:11" s="186" customFormat="1" x14ac:dyDescent="0.3">
      <c r="A73" s="181"/>
      <c r="B73" s="181"/>
      <c r="C73" s="182"/>
      <c r="D73" s="181"/>
      <c r="E73" s="183"/>
      <c r="F73" s="184"/>
      <c r="G73" s="184"/>
      <c r="H73" s="261"/>
      <c r="I73" s="193"/>
      <c r="J73" s="262"/>
      <c r="K73" s="262"/>
    </row>
    <row r="74" spans="1:11" s="186" customFormat="1" x14ac:dyDescent="0.3">
      <c r="A74" s="181"/>
      <c r="B74" s="181"/>
      <c r="C74" s="182"/>
      <c r="D74" s="181"/>
      <c r="E74" s="183"/>
      <c r="F74" s="184"/>
      <c r="G74" s="184"/>
      <c r="H74" s="261"/>
      <c r="I74" s="193"/>
      <c r="J74" s="262"/>
      <c r="K74" s="262"/>
    </row>
    <row r="75" spans="1:11" s="186" customFormat="1" x14ac:dyDescent="0.3">
      <c r="A75" s="181"/>
      <c r="B75" s="181"/>
      <c r="C75" s="182"/>
      <c r="D75" s="181"/>
      <c r="E75" s="183"/>
      <c r="F75" s="184"/>
      <c r="G75" s="184"/>
      <c r="H75" s="261"/>
      <c r="I75" s="193"/>
      <c r="J75" s="262"/>
      <c r="K75" s="262"/>
    </row>
    <row r="76" spans="1:11" s="186" customFormat="1" x14ac:dyDescent="0.3">
      <c r="A76" s="181"/>
      <c r="B76" s="181"/>
      <c r="C76" s="182"/>
      <c r="D76" s="181"/>
      <c r="E76" s="183"/>
      <c r="F76" s="184"/>
      <c r="G76" s="184"/>
      <c r="H76" s="261"/>
      <c r="I76" s="193"/>
      <c r="J76" s="262"/>
      <c r="K76" s="262"/>
    </row>
    <row r="77" spans="1:11" s="186" customFormat="1" x14ac:dyDescent="0.3">
      <c r="A77" s="181"/>
      <c r="B77" s="181"/>
      <c r="C77" s="182"/>
      <c r="D77" s="181"/>
      <c r="E77" s="183"/>
      <c r="F77" s="184"/>
      <c r="G77" s="184"/>
      <c r="H77" s="261"/>
      <c r="I77" s="193"/>
      <c r="J77" s="262"/>
      <c r="K77" s="262"/>
    </row>
    <row r="78" spans="1:11" s="186" customFormat="1" x14ac:dyDescent="0.3">
      <c r="A78" s="181"/>
      <c r="B78" s="181"/>
      <c r="C78" s="182"/>
      <c r="D78" s="181"/>
      <c r="E78" s="183"/>
      <c r="F78" s="184"/>
      <c r="G78" s="184"/>
      <c r="H78" s="261"/>
      <c r="I78" s="193"/>
      <c r="J78" s="262"/>
      <c r="K78" s="262"/>
    </row>
    <row r="79" spans="1:11" s="186" customFormat="1" x14ac:dyDescent="0.3">
      <c r="A79" s="181"/>
      <c r="B79" s="181"/>
      <c r="C79" s="182"/>
      <c r="D79" s="181"/>
      <c r="E79" s="183"/>
      <c r="F79" s="184"/>
      <c r="G79" s="184"/>
      <c r="H79" s="261"/>
      <c r="I79" s="193"/>
      <c r="J79" s="262"/>
      <c r="K79" s="262"/>
    </row>
    <row r="80" spans="1:11" s="186" customFormat="1" x14ac:dyDescent="0.3">
      <c r="A80" s="181"/>
      <c r="B80" s="181"/>
      <c r="C80" s="182"/>
      <c r="D80" s="181"/>
      <c r="E80" s="183"/>
      <c r="F80" s="184"/>
      <c r="G80" s="184"/>
      <c r="H80" s="261"/>
      <c r="I80" s="193"/>
      <c r="J80" s="262"/>
      <c r="K80" s="262"/>
    </row>
    <row r="81" spans="1:11" s="186" customFormat="1" x14ac:dyDescent="0.3">
      <c r="A81" s="181"/>
      <c r="B81" s="181"/>
      <c r="C81" s="182"/>
      <c r="D81" s="181"/>
      <c r="E81" s="183"/>
      <c r="F81" s="184"/>
      <c r="G81" s="184"/>
      <c r="H81" s="261"/>
      <c r="I81" s="193"/>
      <c r="J81" s="262"/>
      <c r="K81" s="262"/>
    </row>
    <row r="82" spans="1:11" s="186" customFormat="1" x14ac:dyDescent="0.3">
      <c r="A82" s="181"/>
      <c r="B82" s="181"/>
      <c r="C82" s="182"/>
      <c r="D82" s="181"/>
      <c r="E82" s="183"/>
      <c r="F82" s="184"/>
      <c r="G82" s="184"/>
      <c r="H82" s="261"/>
      <c r="I82" s="193"/>
      <c r="J82" s="262"/>
      <c r="K82" s="262"/>
    </row>
    <row r="83" spans="1:11" s="186" customFormat="1" x14ac:dyDescent="0.3">
      <c r="A83" s="181"/>
      <c r="B83" s="181"/>
      <c r="C83" s="182"/>
      <c r="D83" s="181"/>
      <c r="E83" s="183"/>
      <c r="F83" s="184"/>
      <c r="G83" s="184"/>
      <c r="H83" s="261"/>
      <c r="I83" s="193"/>
      <c r="J83" s="262"/>
      <c r="K83" s="262"/>
    </row>
    <row r="84" spans="1:11" s="186" customFormat="1" x14ac:dyDescent="0.3">
      <c r="A84" s="181"/>
      <c r="B84" s="181"/>
      <c r="C84" s="182"/>
      <c r="D84" s="181"/>
      <c r="E84" s="183"/>
      <c r="F84" s="184"/>
      <c r="G84" s="184"/>
      <c r="H84" s="261"/>
      <c r="I84" s="193"/>
      <c r="J84" s="262"/>
      <c r="K84" s="262"/>
    </row>
    <row r="85" spans="1:11" s="186" customFormat="1" x14ac:dyDescent="0.3">
      <c r="A85" s="181"/>
      <c r="B85" s="181"/>
      <c r="C85" s="182"/>
      <c r="D85" s="181"/>
      <c r="E85" s="183"/>
      <c r="F85" s="184"/>
      <c r="G85" s="184"/>
      <c r="H85" s="261"/>
      <c r="I85" s="193"/>
      <c r="J85" s="262"/>
      <c r="K85" s="262"/>
    </row>
    <row r="86" spans="1:11" s="186" customFormat="1" x14ac:dyDescent="0.3">
      <c r="A86" s="181"/>
      <c r="B86" s="181"/>
      <c r="C86" s="182"/>
      <c r="D86" s="181"/>
      <c r="E86" s="183"/>
      <c r="F86" s="184"/>
      <c r="G86" s="184"/>
      <c r="H86" s="261"/>
      <c r="I86" s="193"/>
      <c r="J86" s="262"/>
      <c r="K86" s="262"/>
    </row>
    <row r="87" spans="1:11" s="186" customFormat="1" x14ac:dyDescent="0.3">
      <c r="A87" s="181"/>
      <c r="B87" s="181"/>
      <c r="C87" s="182"/>
      <c r="D87" s="181"/>
      <c r="E87" s="183"/>
      <c r="F87" s="184"/>
      <c r="G87" s="184"/>
      <c r="H87" s="261"/>
      <c r="I87" s="193"/>
      <c r="J87" s="262"/>
      <c r="K87" s="262"/>
    </row>
    <row r="88" spans="1:11" s="186" customFormat="1" x14ac:dyDescent="0.3">
      <c r="A88" s="181"/>
      <c r="B88" s="181"/>
      <c r="C88" s="182"/>
      <c r="D88" s="181"/>
      <c r="E88" s="183"/>
      <c r="F88" s="184"/>
      <c r="G88" s="184"/>
      <c r="H88" s="261"/>
      <c r="I88" s="193"/>
      <c r="J88" s="262"/>
      <c r="K88" s="262"/>
    </row>
    <row r="89" spans="1:11" s="186" customFormat="1" x14ac:dyDescent="0.3">
      <c r="A89" s="181"/>
      <c r="B89" s="181"/>
      <c r="C89" s="182"/>
      <c r="D89" s="181"/>
      <c r="E89" s="183"/>
      <c r="F89" s="184"/>
      <c r="G89" s="184"/>
      <c r="H89" s="261"/>
      <c r="I89" s="193"/>
      <c r="J89" s="262"/>
      <c r="K89" s="262"/>
    </row>
    <row r="90" spans="1:11" s="186" customFormat="1" x14ac:dyDescent="0.3">
      <c r="A90" s="181"/>
      <c r="B90" s="181"/>
      <c r="C90" s="182"/>
      <c r="D90" s="181"/>
      <c r="E90" s="183"/>
      <c r="F90" s="184"/>
      <c r="G90" s="184"/>
      <c r="H90" s="261"/>
      <c r="I90" s="193"/>
      <c r="J90" s="262"/>
      <c r="K90" s="262"/>
    </row>
    <row r="91" spans="1:11" s="186" customFormat="1" x14ac:dyDescent="0.3">
      <c r="A91" s="181"/>
      <c r="B91" s="181"/>
      <c r="C91" s="182"/>
      <c r="D91" s="181"/>
      <c r="E91" s="183"/>
      <c r="F91" s="184"/>
      <c r="G91" s="184"/>
      <c r="H91" s="261"/>
      <c r="I91" s="193"/>
      <c r="J91" s="262"/>
      <c r="K91" s="262"/>
    </row>
    <row r="92" spans="1:11" s="186" customFormat="1" x14ac:dyDescent="0.3">
      <c r="A92" s="181"/>
      <c r="B92" s="181"/>
      <c r="C92" s="182"/>
      <c r="D92" s="181"/>
      <c r="E92" s="183"/>
      <c r="F92" s="184"/>
      <c r="G92" s="184"/>
      <c r="H92" s="261"/>
      <c r="I92" s="193"/>
      <c r="J92" s="262"/>
      <c r="K92" s="262"/>
    </row>
    <row r="93" spans="1:11" s="186" customFormat="1" x14ac:dyDescent="0.3">
      <c r="A93" s="181"/>
      <c r="B93" s="181"/>
      <c r="C93" s="182"/>
      <c r="D93" s="181"/>
      <c r="E93" s="183"/>
      <c r="F93" s="184"/>
      <c r="G93" s="184"/>
      <c r="H93" s="261"/>
      <c r="I93" s="193"/>
      <c r="J93" s="262"/>
      <c r="K93" s="262"/>
    </row>
  </sheetData>
  <pageMargins left="0.98425196850393704" right="0.39370078740157483" top="0.98425196850393704" bottom="0.74803149606299213" header="0" footer="0.39370078740157483"/>
  <pageSetup paperSize="9" firstPageNumber="0" orientation="portrait" horizontalDpi="300" verticalDpi="300" r:id="rId1"/>
  <headerFooter alignWithMargins="0">
    <oddHeader>&amp;L_x000D__x000D_&amp;9</oddHeader>
    <oddFooter>&amp;C&amp;6 &amp; List: &amp;A&amp;R&amp;P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22">
    <tabColor rgb="FF0070C0"/>
  </sheetPr>
  <dimension ref="A1:I145"/>
  <sheetViews>
    <sheetView zoomScaleNormal="100" zoomScaleSheetLayoutView="100" workbookViewId="0">
      <pane xSplit="2" ySplit="8" topLeftCell="C12" activePane="bottomRight" state="frozen"/>
      <selection pane="topRight" activeCell="C1" sqref="C1"/>
      <selection pane="bottomLeft" activeCell="A9" sqref="A9"/>
      <selection pane="bottomRight" activeCell="C12" sqref="C12"/>
    </sheetView>
  </sheetViews>
  <sheetFormatPr defaultRowHeight="13.2" x14ac:dyDescent="0.3"/>
  <cols>
    <col min="1" max="1" width="2.5546875" style="187" customWidth="1"/>
    <col min="2" max="2" width="4.44140625" style="187" customWidth="1"/>
    <col min="3" max="3" width="43.6640625" style="188" customWidth="1"/>
    <col min="4" max="4" width="6.33203125" style="187" customWidth="1"/>
    <col min="5" max="5" width="7.5546875" style="189" customWidth="1"/>
    <col min="6" max="6" width="9.5546875" style="190" customWidth="1"/>
    <col min="7" max="7" width="13.33203125" style="190" customWidth="1"/>
    <col min="8" max="8" width="9.109375" style="192"/>
    <col min="9" max="9" width="9" style="192" customWidth="1"/>
    <col min="10" max="249" width="9.109375" style="192"/>
    <col min="250" max="250" width="2.5546875" style="192" customWidth="1"/>
    <col min="251" max="251" width="4.44140625" style="192" customWidth="1"/>
    <col min="252" max="252" width="43.6640625" style="192" customWidth="1"/>
    <col min="253" max="253" width="6.33203125" style="192" customWidth="1"/>
    <col min="254" max="254" width="7.5546875" style="192" customWidth="1"/>
    <col min="255" max="255" width="9.5546875" style="192" customWidth="1"/>
    <col min="256" max="256" width="13.33203125" style="192" customWidth="1"/>
    <col min="257" max="257" width="20.44140625" style="192" customWidth="1"/>
    <col min="258" max="260" width="11.6640625" style="192" customWidth="1"/>
    <col min="261" max="261" width="16.6640625" style="192" customWidth="1"/>
    <col min="262" max="262" width="9.88671875" style="192" customWidth="1"/>
    <col min="263" max="263" width="14.33203125" style="192" customWidth="1"/>
    <col min="264" max="264" width="9.109375" style="192"/>
    <col min="265" max="265" width="9" style="192" customWidth="1"/>
    <col min="266" max="505" width="9.109375" style="192"/>
    <col min="506" max="506" width="2.5546875" style="192" customWidth="1"/>
    <col min="507" max="507" width="4.44140625" style="192" customWidth="1"/>
    <col min="508" max="508" width="43.6640625" style="192" customWidth="1"/>
    <col min="509" max="509" width="6.33203125" style="192" customWidth="1"/>
    <col min="510" max="510" width="7.5546875" style="192" customWidth="1"/>
    <col min="511" max="511" width="9.5546875" style="192" customWidth="1"/>
    <col min="512" max="512" width="13.33203125" style="192" customWidth="1"/>
    <col min="513" max="513" width="20.44140625" style="192" customWidth="1"/>
    <col min="514" max="516" width="11.6640625" style="192" customWidth="1"/>
    <col min="517" max="517" width="16.6640625" style="192" customWidth="1"/>
    <col min="518" max="518" width="9.88671875" style="192" customWidth="1"/>
    <col min="519" max="519" width="14.33203125" style="192" customWidth="1"/>
    <col min="520" max="520" width="9.109375" style="192"/>
    <col min="521" max="521" width="9" style="192" customWidth="1"/>
    <col min="522" max="761" width="9.109375" style="192"/>
    <col min="762" max="762" width="2.5546875" style="192" customWidth="1"/>
    <col min="763" max="763" width="4.44140625" style="192" customWidth="1"/>
    <col min="764" max="764" width="43.6640625" style="192" customWidth="1"/>
    <col min="765" max="765" width="6.33203125" style="192" customWidth="1"/>
    <col min="766" max="766" width="7.5546875" style="192" customWidth="1"/>
    <col min="767" max="767" width="9.5546875" style="192" customWidth="1"/>
    <col min="768" max="768" width="13.33203125" style="192" customWidth="1"/>
    <col min="769" max="769" width="20.44140625" style="192" customWidth="1"/>
    <col min="770" max="772" width="11.6640625" style="192" customWidth="1"/>
    <col min="773" max="773" width="16.6640625" style="192" customWidth="1"/>
    <col min="774" max="774" width="9.88671875" style="192" customWidth="1"/>
    <col min="775" max="775" width="14.33203125" style="192" customWidth="1"/>
    <col min="776" max="776" width="9.109375" style="192"/>
    <col min="777" max="777" width="9" style="192" customWidth="1"/>
    <col min="778" max="1017" width="9.109375" style="192"/>
    <col min="1018" max="1018" width="2.5546875" style="192" customWidth="1"/>
    <col min="1019" max="1019" width="4.44140625" style="192" customWidth="1"/>
    <col min="1020" max="1020" width="43.6640625" style="192" customWidth="1"/>
    <col min="1021" max="1021" width="6.33203125" style="192" customWidth="1"/>
    <col min="1022" max="1022" width="7.5546875" style="192" customWidth="1"/>
    <col min="1023" max="1023" width="9.5546875" style="192" customWidth="1"/>
    <col min="1024" max="1024" width="13.33203125" style="192" customWidth="1"/>
    <col min="1025" max="1025" width="20.44140625" style="192" customWidth="1"/>
    <col min="1026" max="1028" width="11.6640625" style="192" customWidth="1"/>
    <col min="1029" max="1029" width="16.6640625" style="192" customWidth="1"/>
    <col min="1030" max="1030" width="9.88671875" style="192" customWidth="1"/>
    <col min="1031" max="1031" width="14.33203125" style="192" customWidth="1"/>
    <col min="1032" max="1032" width="9.109375" style="192"/>
    <col min="1033" max="1033" width="9" style="192" customWidth="1"/>
    <col min="1034" max="1273" width="9.109375" style="192"/>
    <col min="1274" max="1274" width="2.5546875" style="192" customWidth="1"/>
    <col min="1275" max="1275" width="4.44140625" style="192" customWidth="1"/>
    <col min="1276" max="1276" width="43.6640625" style="192" customWidth="1"/>
    <col min="1277" max="1277" width="6.33203125" style="192" customWidth="1"/>
    <col min="1278" max="1278" width="7.5546875" style="192" customWidth="1"/>
    <col min="1279" max="1279" width="9.5546875" style="192" customWidth="1"/>
    <col min="1280" max="1280" width="13.33203125" style="192" customWidth="1"/>
    <col min="1281" max="1281" width="20.44140625" style="192" customWidth="1"/>
    <col min="1282" max="1284" width="11.6640625" style="192" customWidth="1"/>
    <col min="1285" max="1285" width="16.6640625" style="192" customWidth="1"/>
    <col min="1286" max="1286" width="9.88671875" style="192" customWidth="1"/>
    <col min="1287" max="1287" width="14.33203125" style="192" customWidth="1"/>
    <col min="1288" max="1288" width="9.109375" style="192"/>
    <col min="1289" max="1289" width="9" style="192" customWidth="1"/>
    <col min="1290" max="1529" width="9.109375" style="192"/>
    <col min="1530" max="1530" width="2.5546875" style="192" customWidth="1"/>
    <col min="1531" max="1531" width="4.44140625" style="192" customWidth="1"/>
    <col min="1532" max="1532" width="43.6640625" style="192" customWidth="1"/>
    <col min="1533" max="1533" width="6.33203125" style="192" customWidth="1"/>
    <col min="1534" max="1534" width="7.5546875" style="192" customWidth="1"/>
    <col min="1535" max="1535" width="9.5546875" style="192" customWidth="1"/>
    <col min="1536" max="1536" width="13.33203125" style="192" customWidth="1"/>
    <col min="1537" max="1537" width="20.44140625" style="192" customWidth="1"/>
    <col min="1538" max="1540" width="11.6640625" style="192" customWidth="1"/>
    <col min="1541" max="1541" width="16.6640625" style="192" customWidth="1"/>
    <col min="1542" max="1542" width="9.88671875" style="192" customWidth="1"/>
    <col min="1543" max="1543" width="14.33203125" style="192" customWidth="1"/>
    <col min="1544" max="1544" width="9.109375" style="192"/>
    <col min="1545" max="1545" width="9" style="192" customWidth="1"/>
    <col min="1546" max="1785" width="9.109375" style="192"/>
    <col min="1786" max="1786" width="2.5546875" style="192" customWidth="1"/>
    <col min="1787" max="1787" width="4.44140625" style="192" customWidth="1"/>
    <col min="1788" max="1788" width="43.6640625" style="192" customWidth="1"/>
    <col min="1789" max="1789" width="6.33203125" style="192" customWidth="1"/>
    <col min="1790" max="1790" width="7.5546875" style="192" customWidth="1"/>
    <col min="1791" max="1791" width="9.5546875" style="192" customWidth="1"/>
    <col min="1792" max="1792" width="13.33203125" style="192" customWidth="1"/>
    <col min="1793" max="1793" width="20.44140625" style="192" customWidth="1"/>
    <col min="1794" max="1796" width="11.6640625" style="192" customWidth="1"/>
    <col min="1797" max="1797" width="16.6640625" style="192" customWidth="1"/>
    <col min="1798" max="1798" width="9.88671875" style="192" customWidth="1"/>
    <col min="1799" max="1799" width="14.33203125" style="192" customWidth="1"/>
    <col min="1800" max="1800" width="9.109375" style="192"/>
    <col min="1801" max="1801" width="9" style="192" customWidth="1"/>
    <col min="1802" max="2041" width="9.109375" style="192"/>
    <col min="2042" max="2042" width="2.5546875" style="192" customWidth="1"/>
    <col min="2043" max="2043" width="4.44140625" style="192" customWidth="1"/>
    <col min="2044" max="2044" width="43.6640625" style="192" customWidth="1"/>
    <col min="2045" max="2045" width="6.33203125" style="192" customWidth="1"/>
    <col min="2046" max="2046" width="7.5546875" style="192" customWidth="1"/>
    <col min="2047" max="2047" width="9.5546875" style="192" customWidth="1"/>
    <col min="2048" max="2048" width="13.33203125" style="192" customWidth="1"/>
    <col min="2049" max="2049" width="20.44140625" style="192" customWidth="1"/>
    <col min="2050" max="2052" width="11.6640625" style="192" customWidth="1"/>
    <col min="2053" max="2053" width="16.6640625" style="192" customWidth="1"/>
    <col min="2054" max="2054" width="9.88671875" style="192" customWidth="1"/>
    <col min="2055" max="2055" width="14.33203125" style="192" customWidth="1"/>
    <col min="2056" max="2056" width="9.109375" style="192"/>
    <col min="2057" max="2057" width="9" style="192" customWidth="1"/>
    <col min="2058" max="2297" width="9.109375" style="192"/>
    <col min="2298" max="2298" width="2.5546875" style="192" customWidth="1"/>
    <col min="2299" max="2299" width="4.44140625" style="192" customWidth="1"/>
    <col min="2300" max="2300" width="43.6640625" style="192" customWidth="1"/>
    <col min="2301" max="2301" width="6.33203125" style="192" customWidth="1"/>
    <col min="2302" max="2302" width="7.5546875" style="192" customWidth="1"/>
    <col min="2303" max="2303" width="9.5546875" style="192" customWidth="1"/>
    <col min="2304" max="2304" width="13.33203125" style="192" customWidth="1"/>
    <col min="2305" max="2305" width="20.44140625" style="192" customWidth="1"/>
    <col min="2306" max="2308" width="11.6640625" style="192" customWidth="1"/>
    <col min="2309" max="2309" width="16.6640625" style="192" customWidth="1"/>
    <col min="2310" max="2310" width="9.88671875" style="192" customWidth="1"/>
    <col min="2311" max="2311" width="14.33203125" style="192" customWidth="1"/>
    <col min="2312" max="2312" width="9.109375" style="192"/>
    <col min="2313" max="2313" width="9" style="192" customWidth="1"/>
    <col min="2314" max="2553" width="9.109375" style="192"/>
    <col min="2554" max="2554" width="2.5546875" style="192" customWidth="1"/>
    <col min="2555" max="2555" width="4.44140625" style="192" customWidth="1"/>
    <col min="2556" max="2556" width="43.6640625" style="192" customWidth="1"/>
    <col min="2557" max="2557" width="6.33203125" style="192" customWidth="1"/>
    <col min="2558" max="2558" width="7.5546875" style="192" customWidth="1"/>
    <col min="2559" max="2559" width="9.5546875" style="192" customWidth="1"/>
    <col min="2560" max="2560" width="13.33203125" style="192" customWidth="1"/>
    <col min="2561" max="2561" width="20.44140625" style="192" customWidth="1"/>
    <col min="2562" max="2564" width="11.6640625" style="192" customWidth="1"/>
    <col min="2565" max="2565" width="16.6640625" style="192" customWidth="1"/>
    <col min="2566" max="2566" width="9.88671875" style="192" customWidth="1"/>
    <col min="2567" max="2567" width="14.33203125" style="192" customWidth="1"/>
    <col min="2568" max="2568" width="9.109375" style="192"/>
    <col min="2569" max="2569" width="9" style="192" customWidth="1"/>
    <col min="2570" max="2809" width="9.109375" style="192"/>
    <col min="2810" max="2810" width="2.5546875" style="192" customWidth="1"/>
    <col min="2811" max="2811" width="4.44140625" style="192" customWidth="1"/>
    <col min="2812" max="2812" width="43.6640625" style="192" customWidth="1"/>
    <col min="2813" max="2813" width="6.33203125" style="192" customWidth="1"/>
    <col min="2814" max="2814" width="7.5546875" style="192" customWidth="1"/>
    <col min="2815" max="2815" width="9.5546875" style="192" customWidth="1"/>
    <col min="2816" max="2816" width="13.33203125" style="192" customWidth="1"/>
    <col min="2817" max="2817" width="20.44140625" style="192" customWidth="1"/>
    <col min="2818" max="2820" width="11.6640625" style="192" customWidth="1"/>
    <col min="2821" max="2821" width="16.6640625" style="192" customWidth="1"/>
    <col min="2822" max="2822" width="9.88671875" style="192" customWidth="1"/>
    <col min="2823" max="2823" width="14.33203125" style="192" customWidth="1"/>
    <col min="2824" max="2824" width="9.109375" style="192"/>
    <col min="2825" max="2825" width="9" style="192" customWidth="1"/>
    <col min="2826" max="3065" width="9.109375" style="192"/>
    <col min="3066" max="3066" width="2.5546875" style="192" customWidth="1"/>
    <col min="3067" max="3067" width="4.44140625" style="192" customWidth="1"/>
    <col min="3068" max="3068" width="43.6640625" style="192" customWidth="1"/>
    <col min="3069" max="3069" width="6.33203125" style="192" customWidth="1"/>
    <col min="3070" max="3070" width="7.5546875" style="192" customWidth="1"/>
    <col min="3071" max="3071" width="9.5546875" style="192" customWidth="1"/>
    <col min="3072" max="3072" width="13.33203125" style="192" customWidth="1"/>
    <col min="3073" max="3073" width="20.44140625" style="192" customWidth="1"/>
    <col min="3074" max="3076" width="11.6640625" style="192" customWidth="1"/>
    <col min="3077" max="3077" width="16.6640625" style="192" customWidth="1"/>
    <col min="3078" max="3078" width="9.88671875" style="192" customWidth="1"/>
    <col min="3079" max="3079" width="14.33203125" style="192" customWidth="1"/>
    <col min="3080" max="3080" width="9.109375" style="192"/>
    <col min="3081" max="3081" width="9" style="192" customWidth="1"/>
    <col min="3082" max="3321" width="9.109375" style="192"/>
    <col min="3322" max="3322" width="2.5546875" style="192" customWidth="1"/>
    <col min="3323" max="3323" width="4.44140625" style="192" customWidth="1"/>
    <col min="3324" max="3324" width="43.6640625" style="192" customWidth="1"/>
    <col min="3325" max="3325" width="6.33203125" style="192" customWidth="1"/>
    <col min="3326" max="3326" width="7.5546875" style="192" customWidth="1"/>
    <col min="3327" max="3327" width="9.5546875" style="192" customWidth="1"/>
    <col min="3328" max="3328" width="13.33203125" style="192" customWidth="1"/>
    <col min="3329" max="3329" width="20.44140625" style="192" customWidth="1"/>
    <col min="3330" max="3332" width="11.6640625" style="192" customWidth="1"/>
    <col min="3333" max="3333" width="16.6640625" style="192" customWidth="1"/>
    <col min="3334" max="3334" width="9.88671875" style="192" customWidth="1"/>
    <col min="3335" max="3335" width="14.33203125" style="192" customWidth="1"/>
    <col min="3336" max="3336" width="9.109375" style="192"/>
    <col min="3337" max="3337" width="9" style="192" customWidth="1"/>
    <col min="3338" max="3577" width="9.109375" style="192"/>
    <col min="3578" max="3578" width="2.5546875" style="192" customWidth="1"/>
    <col min="3579" max="3579" width="4.44140625" style="192" customWidth="1"/>
    <col min="3580" max="3580" width="43.6640625" style="192" customWidth="1"/>
    <col min="3581" max="3581" width="6.33203125" style="192" customWidth="1"/>
    <col min="3582" max="3582" width="7.5546875" style="192" customWidth="1"/>
    <col min="3583" max="3583" width="9.5546875" style="192" customWidth="1"/>
    <col min="3584" max="3584" width="13.33203125" style="192" customWidth="1"/>
    <col min="3585" max="3585" width="20.44140625" style="192" customWidth="1"/>
    <col min="3586" max="3588" width="11.6640625" style="192" customWidth="1"/>
    <col min="3589" max="3589" width="16.6640625" style="192" customWidth="1"/>
    <col min="3590" max="3590" width="9.88671875" style="192" customWidth="1"/>
    <col min="3591" max="3591" width="14.33203125" style="192" customWidth="1"/>
    <col min="3592" max="3592" width="9.109375" style="192"/>
    <col min="3593" max="3593" width="9" style="192" customWidth="1"/>
    <col min="3594" max="3833" width="9.109375" style="192"/>
    <col min="3834" max="3834" width="2.5546875" style="192" customWidth="1"/>
    <col min="3835" max="3835" width="4.44140625" style="192" customWidth="1"/>
    <col min="3836" max="3836" width="43.6640625" style="192" customWidth="1"/>
    <col min="3837" max="3837" width="6.33203125" style="192" customWidth="1"/>
    <col min="3838" max="3838" width="7.5546875" style="192" customWidth="1"/>
    <col min="3839" max="3839" width="9.5546875" style="192" customWidth="1"/>
    <col min="3840" max="3840" width="13.33203125" style="192" customWidth="1"/>
    <col min="3841" max="3841" width="20.44140625" style="192" customWidth="1"/>
    <col min="3842" max="3844" width="11.6640625" style="192" customWidth="1"/>
    <col min="3845" max="3845" width="16.6640625" style="192" customWidth="1"/>
    <col min="3846" max="3846" width="9.88671875" style="192" customWidth="1"/>
    <col min="3847" max="3847" width="14.33203125" style="192" customWidth="1"/>
    <col min="3848" max="3848" width="9.109375" style="192"/>
    <col min="3849" max="3849" width="9" style="192" customWidth="1"/>
    <col min="3850" max="4089" width="9.109375" style="192"/>
    <col min="4090" max="4090" width="2.5546875" style="192" customWidth="1"/>
    <col min="4091" max="4091" width="4.44140625" style="192" customWidth="1"/>
    <col min="4092" max="4092" width="43.6640625" style="192" customWidth="1"/>
    <col min="4093" max="4093" width="6.33203125" style="192" customWidth="1"/>
    <col min="4094" max="4094" width="7.5546875" style="192" customWidth="1"/>
    <col min="4095" max="4095" width="9.5546875" style="192" customWidth="1"/>
    <col min="4096" max="4096" width="13.33203125" style="192" customWidth="1"/>
    <col min="4097" max="4097" width="20.44140625" style="192" customWidth="1"/>
    <col min="4098" max="4100" width="11.6640625" style="192" customWidth="1"/>
    <col min="4101" max="4101" width="16.6640625" style="192" customWidth="1"/>
    <col min="4102" max="4102" width="9.88671875" style="192" customWidth="1"/>
    <col min="4103" max="4103" width="14.33203125" style="192" customWidth="1"/>
    <col min="4104" max="4104" width="9.109375" style="192"/>
    <col min="4105" max="4105" width="9" style="192" customWidth="1"/>
    <col min="4106" max="4345" width="9.109375" style="192"/>
    <col min="4346" max="4346" width="2.5546875" style="192" customWidth="1"/>
    <col min="4347" max="4347" width="4.44140625" style="192" customWidth="1"/>
    <col min="4348" max="4348" width="43.6640625" style="192" customWidth="1"/>
    <col min="4349" max="4349" width="6.33203125" style="192" customWidth="1"/>
    <col min="4350" max="4350" width="7.5546875" style="192" customWidth="1"/>
    <col min="4351" max="4351" width="9.5546875" style="192" customWidth="1"/>
    <col min="4352" max="4352" width="13.33203125" style="192" customWidth="1"/>
    <col min="4353" max="4353" width="20.44140625" style="192" customWidth="1"/>
    <col min="4354" max="4356" width="11.6640625" style="192" customWidth="1"/>
    <col min="4357" max="4357" width="16.6640625" style="192" customWidth="1"/>
    <col min="4358" max="4358" width="9.88671875" style="192" customWidth="1"/>
    <col min="4359" max="4359" width="14.33203125" style="192" customWidth="1"/>
    <col min="4360" max="4360" width="9.109375" style="192"/>
    <col min="4361" max="4361" width="9" style="192" customWidth="1"/>
    <col min="4362" max="4601" width="9.109375" style="192"/>
    <col min="4602" max="4602" width="2.5546875" style="192" customWidth="1"/>
    <col min="4603" max="4603" width="4.44140625" style="192" customWidth="1"/>
    <col min="4604" max="4604" width="43.6640625" style="192" customWidth="1"/>
    <col min="4605" max="4605" width="6.33203125" style="192" customWidth="1"/>
    <col min="4606" max="4606" width="7.5546875" style="192" customWidth="1"/>
    <col min="4607" max="4607" width="9.5546875" style="192" customWidth="1"/>
    <col min="4608" max="4608" width="13.33203125" style="192" customWidth="1"/>
    <col min="4609" max="4609" width="20.44140625" style="192" customWidth="1"/>
    <col min="4610" max="4612" width="11.6640625" style="192" customWidth="1"/>
    <col min="4613" max="4613" width="16.6640625" style="192" customWidth="1"/>
    <col min="4614" max="4614" width="9.88671875" style="192" customWidth="1"/>
    <col min="4615" max="4615" width="14.33203125" style="192" customWidth="1"/>
    <col min="4616" max="4616" width="9.109375" style="192"/>
    <col min="4617" max="4617" width="9" style="192" customWidth="1"/>
    <col min="4618" max="4857" width="9.109375" style="192"/>
    <col min="4858" max="4858" width="2.5546875" style="192" customWidth="1"/>
    <col min="4859" max="4859" width="4.44140625" style="192" customWidth="1"/>
    <col min="4860" max="4860" width="43.6640625" style="192" customWidth="1"/>
    <col min="4861" max="4861" width="6.33203125" style="192" customWidth="1"/>
    <col min="4862" max="4862" width="7.5546875" style="192" customWidth="1"/>
    <col min="4863" max="4863" width="9.5546875" style="192" customWidth="1"/>
    <col min="4864" max="4864" width="13.33203125" style="192" customWidth="1"/>
    <col min="4865" max="4865" width="20.44140625" style="192" customWidth="1"/>
    <col min="4866" max="4868" width="11.6640625" style="192" customWidth="1"/>
    <col min="4869" max="4869" width="16.6640625" style="192" customWidth="1"/>
    <col min="4870" max="4870" width="9.88671875" style="192" customWidth="1"/>
    <col min="4871" max="4871" width="14.33203125" style="192" customWidth="1"/>
    <col min="4872" max="4872" width="9.109375" style="192"/>
    <col min="4873" max="4873" width="9" style="192" customWidth="1"/>
    <col min="4874" max="5113" width="9.109375" style="192"/>
    <col min="5114" max="5114" width="2.5546875" style="192" customWidth="1"/>
    <col min="5115" max="5115" width="4.44140625" style="192" customWidth="1"/>
    <col min="5116" max="5116" width="43.6640625" style="192" customWidth="1"/>
    <col min="5117" max="5117" width="6.33203125" style="192" customWidth="1"/>
    <col min="5118" max="5118" width="7.5546875" style="192" customWidth="1"/>
    <col min="5119" max="5119" width="9.5546875" style="192" customWidth="1"/>
    <col min="5120" max="5120" width="13.33203125" style="192" customWidth="1"/>
    <col min="5121" max="5121" width="20.44140625" style="192" customWidth="1"/>
    <col min="5122" max="5124" width="11.6640625" style="192" customWidth="1"/>
    <col min="5125" max="5125" width="16.6640625" style="192" customWidth="1"/>
    <col min="5126" max="5126" width="9.88671875" style="192" customWidth="1"/>
    <col min="5127" max="5127" width="14.33203125" style="192" customWidth="1"/>
    <col min="5128" max="5128" width="9.109375" style="192"/>
    <col min="5129" max="5129" width="9" style="192" customWidth="1"/>
    <col min="5130" max="5369" width="9.109375" style="192"/>
    <col min="5370" max="5370" width="2.5546875" style="192" customWidth="1"/>
    <col min="5371" max="5371" width="4.44140625" style="192" customWidth="1"/>
    <col min="5372" max="5372" width="43.6640625" style="192" customWidth="1"/>
    <col min="5373" max="5373" width="6.33203125" style="192" customWidth="1"/>
    <col min="5374" max="5374" width="7.5546875" style="192" customWidth="1"/>
    <col min="5375" max="5375" width="9.5546875" style="192" customWidth="1"/>
    <col min="5376" max="5376" width="13.33203125" style="192" customWidth="1"/>
    <col min="5377" max="5377" width="20.44140625" style="192" customWidth="1"/>
    <col min="5378" max="5380" width="11.6640625" style="192" customWidth="1"/>
    <col min="5381" max="5381" width="16.6640625" style="192" customWidth="1"/>
    <col min="5382" max="5382" width="9.88671875" style="192" customWidth="1"/>
    <col min="5383" max="5383" width="14.33203125" style="192" customWidth="1"/>
    <col min="5384" max="5384" width="9.109375" style="192"/>
    <col min="5385" max="5385" width="9" style="192" customWidth="1"/>
    <col min="5386" max="5625" width="9.109375" style="192"/>
    <col min="5626" max="5626" width="2.5546875" style="192" customWidth="1"/>
    <col min="5627" max="5627" width="4.44140625" style="192" customWidth="1"/>
    <col min="5628" max="5628" width="43.6640625" style="192" customWidth="1"/>
    <col min="5629" max="5629" width="6.33203125" style="192" customWidth="1"/>
    <col min="5630" max="5630" width="7.5546875" style="192" customWidth="1"/>
    <col min="5631" max="5631" width="9.5546875" style="192" customWidth="1"/>
    <col min="5632" max="5632" width="13.33203125" style="192" customWidth="1"/>
    <col min="5633" max="5633" width="20.44140625" style="192" customWidth="1"/>
    <col min="5634" max="5636" width="11.6640625" style="192" customWidth="1"/>
    <col min="5637" max="5637" width="16.6640625" style="192" customWidth="1"/>
    <col min="5638" max="5638" width="9.88671875" style="192" customWidth="1"/>
    <col min="5639" max="5639" width="14.33203125" style="192" customWidth="1"/>
    <col min="5640" max="5640" width="9.109375" style="192"/>
    <col min="5641" max="5641" width="9" style="192" customWidth="1"/>
    <col min="5642" max="5881" width="9.109375" style="192"/>
    <col min="5882" max="5882" width="2.5546875" style="192" customWidth="1"/>
    <col min="5883" max="5883" width="4.44140625" style="192" customWidth="1"/>
    <col min="5884" max="5884" width="43.6640625" style="192" customWidth="1"/>
    <col min="5885" max="5885" width="6.33203125" style="192" customWidth="1"/>
    <col min="5886" max="5886" width="7.5546875" style="192" customWidth="1"/>
    <col min="5887" max="5887" width="9.5546875" style="192" customWidth="1"/>
    <col min="5888" max="5888" width="13.33203125" style="192" customWidth="1"/>
    <col min="5889" max="5889" width="20.44140625" style="192" customWidth="1"/>
    <col min="5890" max="5892" width="11.6640625" style="192" customWidth="1"/>
    <col min="5893" max="5893" width="16.6640625" style="192" customWidth="1"/>
    <col min="5894" max="5894" width="9.88671875" style="192" customWidth="1"/>
    <col min="5895" max="5895" width="14.33203125" style="192" customWidth="1"/>
    <col min="5896" max="5896" width="9.109375" style="192"/>
    <col min="5897" max="5897" width="9" style="192" customWidth="1"/>
    <col min="5898" max="6137" width="9.109375" style="192"/>
    <col min="6138" max="6138" width="2.5546875" style="192" customWidth="1"/>
    <col min="6139" max="6139" width="4.44140625" style="192" customWidth="1"/>
    <col min="6140" max="6140" width="43.6640625" style="192" customWidth="1"/>
    <col min="6141" max="6141" width="6.33203125" style="192" customWidth="1"/>
    <col min="6142" max="6142" width="7.5546875" style="192" customWidth="1"/>
    <col min="6143" max="6143" width="9.5546875" style="192" customWidth="1"/>
    <col min="6144" max="6144" width="13.33203125" style="192" customWidth="1"/>
    <col min="6145" max="6145" width="20.44140625" style="192" customWidth="1"/>
    <col min="6146" max="6148" width="11.6640625" style="192" customWidth="1"/>
    <col min="6149" max="6149" width="16.6640625" style="192" customWidth="1"/>
    <col min="6150" max="6150" width="9.88671875" style="192" customWidth="1"/>
    <col min="6151" max="6151" width="14.33203125" style="192" customWidth="1"/>
    <col min="6152" max="6152" width="9.109375" style="192"/>
    <col min="6153" max="6153" width="9" style="192" customWidth="1"/>
    <col min="6154" max="6393" width="9.109375" style="192"/>
    <col min="6394" max="6394" width="2.5546875" style="192" customWidth="1"/>
    <col min="6395" max="6395" width="4.44140625" style="192" customWidth="1"/>
    <col min="6396" max="6396" width="43.6640625" style="192" customWidth="1"/>
    <col min="6397" max="6397" width="6.33203125" style="192" customWidth="1"/>
    <col min="6398" max="6398" width="7.5546875" style="192" customWidth="1"/>
    <col min="6399" max="6399" width="9.5546875" style="192" customWidth="1"/>
    <col min="6400" max="6400" width="13.33203125" style="192" customWidth="1"/>
    <col min="6401" max="6401" width="20.44140625" style="192" customWidth="1"/>
    <col min="6402" max="6404" width="11.6640625" style="192" customWidth="1"/>
    <col min="6405" max="6405" width="16.6640625" style="192" customWidth="1"/>
    <col min="6406" max="6406" width="9.88671875" style="192" customWidth="1"/>
    <col min="6407" max="6407" width="14.33203125" style="192" customWidth="1"/>
    <col min="6408" max="6408" width="9.109375" style="192"/>
    <col min="6409" max="6409" width="9" style="192" customWidth="1"/>
    <col min="6410" max="6649" width="9.109375" style="192"/>
    <col min="6650" max="6650" width="2.5546875" style="192" customWidth="1"/>
    <col min="6651" max="6651" width="4.44140625" style="192" customWidth="1"/>
    <col min="6652" max="6652" width="43.6640625" style="192" customWidth="1"/>
    <col min="6653" max="6653" width="6.33203125" style="192" customWidth="1"/>
    <col min="6654" max="6654" width="7.5546875" style="192" customWidth="1"/>
    <col min="6655" max="6655" width="9.5546875" style="192" customWidth="1"/>
    <col min="6656" max="6656" width="13.33203125" style="192" customWidth="1"/>
    <col min="6657" max="6657" width="20.44140625" style="192" customWidth="1"/>
    <col min="6658" max="6660" width="11.6640625" style="192" customWidth="1"/>
    <col min="6661" max="6661" width="16.6640625" style="192" customWidth="1"/>
    <col min="6662" max="6662" width="9.88671875" style="192" customWidth="1"/>
    <col min="6663" max="6663" width="14.33203125" style="192" customWidth="1"/>
    <col min="6664" max="6664" width="9.109375" style="192"/>
    <col min="6665" max="6665" width="9" style="192" customWidth="1"/>
    <col min="6666" max="6905" width="9.109375" style="192"/>
    <col min="6906" max="6906" width="2.5546875" style="192" customWidth="1"/>
    <col min="6907" max="6907" width="4.44140625" style="192" customWidth="1"/>
    <col min="6908" max="6908" width="43.6640625" style="192" customWidth="1"/>
    <col min="6909" max="6909" width="6.33203125" style="192" customWidth="1"/>
    <col min="6910" max="6910" width="7.5546875" style="192" customWidth="1"/>
    <col min="6911" max="6911" width="9.5546875" style="192" customWidth="1"/>
    <col min="6912" max="6912" width="13.33203125" style="192" customWidth="1"/>
    <col min="6913" max="6913" width="20.44140625" style="192" customWidth="1"/>
    <col min="6914" max="6916" width="11.6640625" style="192" customWidth="1"/>
    <col min="6917" max="6917" width="16.6640625" style="192" customWidth="1"/>
    <col min="6918" max="6918" width="9.88671875" style="192" customWidth="1"/>
    <col min="6919" max="6919" width="14.33203125" style="192" customWidth="1"/>
    <col min="6920" max="6920" width="9.109375" style="192"/>
    <col min="6921" max="6921" width="9" style="192" customWidth="1"/>
    <col min="6922" max="7161" width="9.109375" style="192"/>
    <col min="7162" max="7162" width="2.5546875" style="192" customWidth="1"/>
    <col min="7163" max="7163" width="4.44140625" style="192" customWidth="1"/>
    <col min="7164" max="7164" width="43.6640625" style="192" customWidth="1"/>
    <col min="7165" max="7165" width="6.33203125" style="192" customWidth="1"/>
    <col min="7166" max="7166" width="7.5546875" style="192" customWidth="1"/>
    <col min="7167" max="7167" width="9.5546875" style="192" customWidth="1"/>
    <col min="7168" max="7168" width="13.33203125" style="192" customWidth="1"/>
    <col min="7169" max="7169" width="20.44140625" style="192" customWidth="1"/>
    <col min="7170" max="7172" width="11.6640625" style="192" customWidth="1"/>
    <col min="7173" max="7173" width="16.6640625" style="192" customWidth="1"/>
    <col min="7174" max="7174" width="9.88671875" style="192" customWidth="1"/>
    <col min="7175" max="7175" width="14.33203125" style="192" customWidth="1"/>
    <col min="7176" max="7176" width="9.109375" style="192"/>
    <col min="7177" max="7177" width="9" style="192" customWidth="1"/>
    <col min="7178" max="7417" width="9.109375" style="192"/>
    <col min="7418" max="7418" width="2.5546875" style="192" customWidth="1"/>
    <col min="7419" max="7419" width="4.44140625" style="192" customWidth="1"/>
    <col min="7420" max="7420" width="43.6640625" style="192" customWidth="1"/>
    <col min="7421" max="7421" width="6.33203125" style="192" customWidth="1"/>
    <col min="7422" max="7422" width="7.5546875" style="192" customWidth="1"/>
    <col min="7423" max="7423" width="9.5546875" style="192" customWidth="1"/>
    <col min="7424" max="7424" width="13.33203125" style="192" customWidth="1"/>
    <col min="7425" max="7425" width="20.44140625" style="192" customWidth="1"/>
    <col min="7426" max="7428" width="11.6640625" style="192" customWidth="1"/>
    <col min="7429" max="7429" width="16.6640625" style="192" customWidth="1"/>
    <col min="7430" max="7430" width="9.88671875" style="192" customWidth="1"/>
    <col min="7431" max="7431" width="14.33203125" style="192" customWidth="1"/>
    <col min="7432" max="7432" width="9.109375" style="192"/>
    <col min="7433" max="7433" width="9" style="192" customWidth="1"/>
    <col min="7434" max="7673" width="9.109375" style="192"/>
    <col min="7674" max="7674" width="2.5546875" style="192" customWidth="1"/>
    <col min="7675" max="7675" width="4.44140625" style="192" customWidth="1"/>
    <col min="7676" max="7676" width="43.6640625" style="192" customWidth="1"/>
    <col min="7677" max="7677" width="6.33203125" style="192" customWidth="1"/>
    <col min="7678" max="7678" width="7.5546875" style="192" customWidth="1"/>
    <col min="7679" max="7679" width="9.5546875" style="192" customWidth="1"/>
    <col min="7680" max="7680" width="13.33203125" style="192" customWidth="1"/>
    <col min="7681" max="7681" width="20.44140625" style="192" customWidth="1"/>
    <col min="7682" max="7684" width="11.6640625" style="192" customWidth="1"/>
    <col min="7685" max="7685" width="16.6640625" style="192" customWidth="1"/>
    <col min="7686" max="7686" width="9.88671875" style="192" customWidth="1"/>
    <col min="7687" max="7687" width="14.33203125" style="192" customWidth="1"/>
    <col min="7688" max="7688" width="9.109375" style="192"/>
    <col min="7689" max="7689" width="9" style="192" customWidth="1"/>
    <col min="7690" max="7929" width="9.109375" style="192"/>
    <col min="7930" max="7930" width="2.5546875" style="192" customWidth="1"/>
    <col min="7931" max="7931" width="4.44140625" style="192" customWidth="1"/>
    <col min="7932" max="7932" width="43.6640625" style="192" customWidth="1"/>
    <col min="7933" max="7933" width="6.33203125" style="192" customWidth="1"/>
    <col min="7934" max="7934" width="7.5546875" style="192" customWidth="1"/>
    <col min="7935" max="7935" width="9.5546875" style="192" customWidth="1"/>
    <col min="7936" max="7936" width="13.33203125" style="192" customWidth="1"/>
    <col min="7937" max="7937" width="20.44140625" style="192" customWidth="1"/>
    <col min="7938" max="7940" width="11.6640625" style="192" customWidth="1"/>
    <col min="7941" max="7941" width="16.6640625" style="192" customWidth="1"/>
    <col min="7942" max="7942" width="9.88671875" style="192" customWidth="1"/>
    <col min="7943" max="7943" width="14.33203125" style="192" customWidth="1"/>
    <col min="7944" max="7944" width="9.109375" style="192"/>
    <col min="7945" max="7945" width="9" style="192" customWidth="1"/>
    <col min="7946" max="8185" width="9.109375" style="192"/>
    <col min="8186" max="8186" width="2.5546875" style="192" customWidth="1"/>
    <col min="8187" max="8187" width="4.44140625" style="192" customWidth="1"/>
    <col min="8188" max="8188" width="43.6640625" style="192" customWidth="1"/>
    <col min="8189" max="8189" width="6.33203125" style="192" customWidth="1"/>
    <col min="8190" max="8190" width="7.5546875" style="192" customWidth="1"/>
    <col min="8191" max="8191" width="9.5546875" style="192" customWidth="1"/>
    <col min="8192" max="8192" width="13.33203125" style="192" customWidth="1"/>
    <col min="8193" max="8193" width="20.44140625" style="192" customWidth="1"/>
    <col min="8194" max="8196" width="11.6640625" style="192" customWidth="1"/>
    <col min="8197" max="8197" width="16.6640625" style="192" customWidth="1"/>
    <col min="8198" max="8198" width="9.88671875" style="192" customWidth="1"/>
    <col min="8199" max="8199" width="14.33203125" style="192" customWidth="1"/>
    <col min="8200" max="8200" width="9.109375" style="192"/>
    <col min="8201" max="8201" width="9" style="192" customWidth="1"/>
    <col min="8202" max="8441" width="9.109375" style="192"/>
    <col min="8442" max="8442" width="2.5546875" style="192" customWidth="1"/>
    <col min="8443" max="8443" width="4.44140625" style="192" customWidth="1"/>
    <col min="8444" max="8444" width="43.6640625" style="192" customWidth="1"/>
    <col min="8445" max="8445" width="6.33203125" style="192" customWidth="1"/>
    <col min="8446" max="8446" width="7.5546875" style="192" customWidth="1"/>
    <col min="8447" max="8447" width="9.5546875" style="192" customWidth="1"/>
    <col min="8448" max="8448" width="13.33203125" style="192" customWidth="1"/>
    <col min="8449" max="8449" width="20.44140625" style="192" customWidth="1"/>
    <col min="8450" max="8452" width="11.6640625" style="192" customWidth="1"/>
    <col min="8453" max="8453" width="16.6640625" style="192" customWidth="1"/>
    <col min="8454" max="8454" width="9.88671875" style="192" customWidth="1"/>
    <col min="8455" max="8455" width="14.33203125" style="192" customWidth="1"/>
    <col min="8456" max="8456" width="9.109375" style="192"/>
    <col min="8457" max="8457" width="9" style="192" customWidth="1"/>
    <col min="8458" max="8697" width="9.109375" style="192"/>
    <col min="8698" max="8698" width="2.5546875" style="192" customWidth="1"/>
    <col min="8699" max="8699" width="4.44140625" style="192" customWidth="1"/>
    <col min="8700" max="8700" width="43.6640625" style="192" customWidth="1"/>
    <col min="8701" max="8701" width="6.33203125" style="192" customWidth="1"/>
    <col min="8702" max="8702" width="7.5546875" style="192" customWidth="1"/>
    <col min="8703" max="8703" width="9.5546875" style="192" customWidth="1"/>
    <col min="8704" max="8704" width="13.33203125" style="192" customWidth="1"/>
    <col min="8705" max="8705" width="20.44140625" style="192" customWidth="1"/>
    <col min="8706" max="8708" width="11.6640625" style="192" customWidth="1"/>
    <col min="8709" max="8709" width="16.6640625" style="192" customWidth="1"/>
    <col min="8710" max="8710" width="9.88671875" style="192" customWidth="1"/>
    <col min="8711" max="8711" width="14.33203125" style="192" customWidth="1"/>
    <col min="8712" max="8712" width="9.109375" style="192"/>
    <col min="8713" max="8713" width="9" style="192" customWidth="1"/>
    <col min="8714" max="8953" width="9.109375" style="192"/>
    <col min="8954" max="8954" width="2.5546875" style="192" customWidth="1"/>
    <col min="8955" max="8955" width="4.44140625" style="192" customWidth="1"/>
    <col min="8956" max="8956" width="43.6640625" style="192" customWidth="1"/>
    <col min="8957" max="8957" width="6.33203125" style="192" customWidth="1"/>
    <col min="8958" max="8958" width="7.5546875" style="192" customWidth="1"/>
    <col min="8959" max="8959" width="9.5546875" style="192" customWidth="1"/>
    <col min="8960" max="8960" width="13.33203125" style="192" customWidth="1"/>
    <col min="8961" max="8961" width="20.44140625" style="192" customWidth="1"/>
    <col min="8962" max="8964" width="11.6640625" style="192" customWidth="1"/>
    <col min="8965" max="8965" width="16.6640625" style="192" customWidth="1"/>
    <col min="8966" max="8966" width="9.88671875" style="192" customWidth="1"/>
    <col min="8967" max="8967" width="14.33203125" style="192" customWidth="1"/>
    <col min="8968" max="8968" width="9.109375" style="192"/>
    <col min="8969" max="8969" width="9" style="192" customWidth="1"/>
    <col min="8970" max="9209" width="9.109375" style="192"/>
    <col min="9210" max="9210" width="2.5546875" style="192" customWidth="1"/>
    <col min="9211" max="9211" width="4.44140625" style="192" customWidth="1"/>
    <col min="9212" max="9212" width="43.6640625" style="192" customWidth="1"/>
    <col min="9213" max="9213" width="6.33203125" style="192" customWidth="1"/>
    <col min="9214" max="9214" width="7.5546875" style="192" customWidth="1"/>
    <col min="9215" max="9215" width="9.5546875" style="192" customWidth="1"/>
    <col min="9216" max="9216" width="13.33203125" style="192" customWidth="1"/>
    <col min="9217" max="9217" width="20.44140625" style="192" customWidth="1"/>
    <col min="9218" max="9220" width="11.6640625" style="192" customWidth="1"/>
    <col min="9221" max="9221" width="16.6640625" style="192" customWidth="1"/>
    <col min="9222" max="9222" width="9.88671875" style="192" customWidth="1"/>
    <col min="9223" max="9223" width="14.33203125" style="192" customWidth="1"/>
    <col min="9224" max="9224" width="9.109375" style="192"/>
    <col min="9225" max="9225" width="9" style="192" customWidth="1"/>
    <col min="9226" max="9465" width="9.109375" style="192"/>
    <col min="9466" max="9466" width="2.5546875" style="192" customWidth="1"/>
    <col min="9467" max="9467" width="4.44140625" style="192" customWidth="1"/>
    <col min="9468" max="9468" width="43.6640625" style="192" customWidth="1"/>
    <col min="9469" max="9469" width="6.33203125" style="192" customWidth="1"/>
    <col min="9470" max="9470" width="7.5546875" style="192" customWidth="1"/>
    <col min="9471" max="9471" width="9.5546875" style="192" customWidth="1"/>
    <col min="9472" max="9472" width="13.33203125" style="192" customWidth="1"/>
    <col min="9473" max="9473" width="20.44140625" style="192" customWidth="1"/>
    <col min="9474" max="9476" width="11.6640625" style="192" customWidth="1"/>
    <col min="9477" max="9477" width="16.6640625" style="192" customWidth="1"/>
    <col min="9478" max="9478" width="9.88671875" style="192" customWidth="1"/>
    <col min="9479" max="9479" width="14.33203125" style="192" customWidth="1"/>
    <col min="9480" max="9480" width="9.109375" style="192"/>
    <col min="9481" max="9481" width="9" style="192" customWidth="1"/>
    <col min="9482" max="9721" width="9.109375" style="192"/>
    <col min="9722" max="9722" width="2.5546875" style="192" customWidth="1"/>
    <col min="9723" max="9723" width="4.44140625" style="192" customWidth="1"/>
    <col min="9724" max="9724" width="43.6640625" style="192" customWidth="1"/>
    <col min="9725" max="9725" width="6.33203125" style="192" customWidth="1"/>
    <col min="9726" max="9726" width="7.5546875" style="192" customWidth="1"/>
    <col min="9727" max="9727" width="9.5546875" style="192" customWidth="1"/>
    <col min="9728" max="9728" width="13.33203125" style="192" customWidth="1"/>
    <col min="9729" max="9729" width="20.44140625" style="192" customWidth="1"/>
    <col min="9730" max="9732" width="11.6640625" style="192" customWidth="1"/>
    <col min="9733" max="9733" width="16.6640625" style="192" customWidth="1"/>
    <col min="9734" max="9734" width="9.88671875" style="192" customWidth="1"/>
    <col min="9735" max="9735" width="14.33203125" style="192" customWidth="1"/>
    <col min="9736" max="9736" width="9.109375" style="192"/>
    <col min="9737" max="9737" width="9" style="192" customWidth="1"/>
    <col min="9738" max="9977" width="9.109375" style="192"/>
    <col min="9978" max="9978" width="2.5546875" style="192" customWidth="1"/>
    <col min="9979" max="9979" width="4.44140625" style="192" customWidth="1"/>
    <col min="9980" max="9980" width="43.6640625" style="192" customWidth="1"/>
    <col min="9981" max="9981" width="6.33203125" style="192" customWidth="1"/>
    <col min="9982" max="9982" width="7.5546875" style="192" customWidth="1"/>
    <col min="9983" max="9983" width="9.5546875" style="192" customWidth="1"/>
    <col min="9984" max="9984" width="13.33203125" style="192" customWidth="1"/>
    <col min="9985" max="9985" width="20.44140625" style="192" customWidth="1"/>
    <col min="9986" max="9988" width="11.6640625" style="192" customWidth="1"/>
    <col min="9989" max="9989" width="16.6640625" style="192" customWidth="1"/>
    <col min="9990" max="9990" width="9.88671875" style="192" customWidth="1"/>
    <col min="9991" max="9991" width="14.33203125" style="192" customWidth="1"/>
    <col min="9992" max="9992" width="9.109375" style="192"/>
    <col min="9993" max="9993" width="9" style="192" customWidth="1"/>
    <col min="9994" max="10233" width="9.109375" style="192"/>
    <col min="10234" max="10234" width="2.5546875" style="192" customWidth="1"/>
    <col min="10235" max="10235" width="4.44140625" style="192" customWidth="1"/>
    <col min="10236" max="10236" width="43.6640625" style="192" customWidth="1"/>
    <col min="10237" max="10237" width="6.33203125" style="192" customWidth="1"/>
    <col min="10238" max="10238" width="7.5546875" style="192" customWidth="1"/>
    <col min="10239" max="10239" width="9.5546875" style="192" customWidth="1"/>
    <col min="10240" max="10240" width="13.33203125" style="192" customWidth="1"/>
    <col min="10241" max="10241" width="20.44140625" style="192" customWidth="1"/>
    <col min="10242" max="10244" width="11.6640625" style="192" customWidth="1"/>
    <col min="10245" max="10245" width="16.6640625" style="192" customWidth="1"/>
    <col min="10246" max="10246" width="9.88671875" style="192" customWidth="1"/>
    <col min="10247" max="10247" width="14.33203125" style="192" customWidth="1"/>
    <col min="10248" max="10248" width="9.109375" style="192"/>
    <col min="10249" max="10249" width="9" style="192" customWidth="1"/>
    <col min="10250" max="10489" width="9.109375" style="192"/>
    <col min="10490" max="10490" width="2.5546875" style="192" customWidth="1"/>
    <col min="10491" max="10491" width="4.44140625" style="192" customWidth="1"/>
    <col min="10492" max="10492" width="43.6640625" style="192" customWidth="1"/>
    <col min="10493" max="10493" width="6.33203125" style="192" customWidth="1"/>
    <col min="10494" max="10494" width="7.5546875" style="192" customWidth="1"/>
    <col min="10495" max="10495" width="9.5546875" style="192" customWidth="1"/>
    <col min="10496" max="10496" width="13.33203125" style="192" customWidth="1"/>
    <col min="10497" max="10497" width="20.44140625" style="192" customWidth="1"/>
    <col min="10498" max="10500" width="11.6640625" style="192" customWidth="1"/>
    <col min="10501" max="10501" width="16.6640625" style="192" customWidth="1"/>
    <col min="10502" max="10502" width="9.88671875" style="192" customWidth="1"/>
    <col min="10503" max="10503" width="14.33203125" style="192" customWidth="1"/>
    <col min="10504" max="10504" width="9.109375" style="192"/>
    <col min="10505" max="10505" width="9" style="192" customWidth="1"/>
    <col min="10506" max="10745" width="9.109375" style="192"/>
    <col min="10746" max="10746" width="2.5546875" style="192" customWidth="1"/>
    <col min="10747" max="10747" width="4.44140625" style="192" customWidth="1"/>
    <col min="10748" max="10748" width="43.6640625" style="192" customWidth="1"/>
    <col min="10749" max="10749" width="6.33203125" style="192" customWidth="1"/>
    <col min="10750" max="10750" width="7.5546875" style="192" customWidth="1"/>
    <col min="10751" max="10751" width="9.5546875" style="192" customWidth="1"/>
    <col min="10752" max="10752" width="13.33203125" style="192" customWidth="1"/>
    <col min="10753" max="10753" width="20.44140625" style="192" customWidth="1"/>
    <col min="10754" max="10756" width="11.6640625" style="192" customWidth="1"/>
    <col min="10757" max="10757" width="16.6640625" style="192" customWidth="1"/>
    <col min="10758" max="10758" width="9.88671875" style="192" customWidth="1"/>
    <col min="10759" max="10759" width="14.33203125" style="192" customWidth="1"/>
    <col min="10760" max="10760" width="9.109375" style="192"/>
    <col min="10761" max="10761" width="9" style="192" customWidth="1"/>
    <col min="10762" max="11001" width="9.109375" style="192"/>
    <col min="11002" max="11002" width="2.5546875" style="192" customWidth="1"/>
    <col min="11003" max="11003" width="4.44140625" style="192" customWidth="1"/>
    <col min="11004" max="11004" width="43.6640625" style="192" customWidth="1"/>
    <col min="11005" max="11005" width="6.33203125" style="192" customWidth="1"/>
    <col min="11006" max="11006" width="7.5546875" style="192" customWidth="1"/>
    <col min="11007" max="11007" width="9.5546875" style="192" customWidth="1"/>
    <col min="11008" max="11008" width="13.33203125" style="192" customWidth="1"/>
    <col min="11009" max="11009" width="20.44140625" style="192" customWidth="1"/>
    <col min="11010" max="11012" width="11.6640625" style="192" customWidth="1"/>
    <col min="11013" max="11013" width="16.6640625" style="192" customWidth="1"/>
    <col min="11014" max="11014" width="9.88671875" style="192" customWidth="1"/>
    <col min="11015" max="11015" width="14.33203125" style="192" customWidth="1"/>
    <col min="11016" max="11016" width="9.109375" style="192"/>
    <col min="11017" max="11017" width="9" style="192" customWidth="1"/>
    <col min="11018" max="11257" width="9.109375" style="192"/>
    <col min="11258" max="11258" width="2.5546875" style="192" customWidth="1"/>
    <col min="11259" max="11259" width="4.44140625" style="192" customWidth="1"/>
    <col min="11260" max="11260" width="43.6640625" style="192" customWidth="1"/>
    <col min="11261" max="11261" width="6.33203125" style="192" customWidth="1"/>
    <col min="11262" max="11262" width="7.5546875" style="192" customWidth="1"/>
    <col min="11263" max="11263" width="9.5546875" style="192" customWidth="1"/>
    <col min="11264" max="11264" width="13.33203125" style="192" customWidth="1"/>
    <col min="11265" max="11265" width="20.44140625" style="192" customWidth="1"/>
    <col min="11266" max="11268" width="11.6640625" style="192" customWidth="1"/>
    <col min="11269" max="11269" width="16.6640625" style="192" customWidth="1"/>
    <col min="11270" max="11270" width="9.88671875" style="192" customWidth="1"/>
    <col min="11271" max="11271" width="14.33203125" style="192" customWidth="1"/>
    <col min="11272" max="11272" width="9.109375" style="192"/>
    <col min="11273" max="11273" width="9" style="192" customWidth="1"/>
    <col min="11274" max="11513" width="9.109375" style="192"/>
    <col min="11514" max="11514" width="2.5546875" style="192" customWidth="1"/>
    <col min="11515" max="11515" width="4.44140625" style="192" customWidth="1"/>
    <col min="11516" max="11516" width="43.6640625" style="192" customWidth="1"/>
    <col min="11517" max="11517" width="6.33203125" style="192" customWidth="1"/>
    <col min="11518" max="11518" width="7.5546875" style="192" customWidth="1"/>
    <col min="11519" max="11519" width="9.5546875" style="192" customWidth="1"/>
    <col min="11520" max="11520" width="13.33203125" style="192" customWidth="1"/>
    <col min="11521" max="11521" width="20.44140625" style="192" customWidth="1"/>
    <col min="11522" max="11524" width="11.6640625" style="192" customWidth="1"/>
    <col min="11525" max="11525" width="16.6640625" style="192" customWidth="1"/>
    <col min="11526" max="11526" width="9.88671875" style="192" customWidth="1"/>
    <col min="11527" max="11527" width="14.33203125" style="192" customWidth="1"/>
    <col min="11528" max="11528" width="9.109375" style="192"/>
    <col min="11529" max="11529" width="9" style="192" customWidth="1"/>
    <col min="11530" max="11769" width="9.109375" style="192"/>
    <col min="11770" max="11770" width="2.5546875" style="192" customWidth="1"/>
    <col min="11771" max="11771" width="4.44140625" style="192" customWidth="1"/>
    <col min="11772" max="11772" width="43.6640625" style="192" customWidth="1"/>
    <col min="11773" max="11773" width="6.33203125" style="192" customWidth="1"/>
    <col min="11774" max="11774" width="7.5546875" style="192" customWidth="1"/>
    <col min="11775" max="11775" width="9.5546875" style="192" customWidth="1"/>
    <col min="11776" max="11776" width="13.33203125" style="192" customWidth="1"/>
    <col min="11777" max="11777" width="20.44140625" style="192" customWidth="1"/>
    <col min="11778" max="11780" width="11.6640625" style="192" customWidth="1"/>
    <col min="11781" max="11781" width="16.6640625" style="192" customWidth="1"/>
    <col min="11782" max="11782" width="9.88671875" style="192" customWidth="1"/>
    <col min="11783" max="11783" width="14.33203125" style="192" customWidth="1"/>
    <col min="11784" max="11784" width="9.109375" style="192"/>
    <col min="11785" max="11785" width="9" style="192" customWidth="1"/>
    <col min="11786" max="12025" width="9.109375" style="192"/>
    <col min="12026" max="12026" width="2.5546875" style="192" customWidth="1"/>
    <col min="12027" max="12027" width="4.44140625" style="192" customWidth="1"/>
    <col min="12028" max="12028" width="43.6640625" style="192" customWidth="1"/>
    <col min="12029" max="12029" width="6.33203125" style="192" customWidth="1"/>
    <col min="12030" max="12030" width="7.5546875" style="192" customWidth="1"/>
    <col min="12031" max="12031" width="9.5546875" style="192" customWidth="1"/>
    <col min="12032" max="12032" width="13.33203125" style="192" customWidth="1"/>
    <col min="12033" max="12033" width="20.44140625" style="192" customWidth="1"/>
    <col min="12034" max="12036" width="11.6640625" style="192" customWidth="1"/>
    <col min="12037" max="12037" width="16.6640625" style="192" customWidth="1"/>
    <col min="12038" max="12038" width="9.88671875" style="192" customWidth="1"/>
    <col min="12039" max="12039" width="14.33203125" style="192" customWidth="1"/>
    <col min="12040" max="12040" width="9.109375" style="192"/>
    <col min="12041" max="12041" width="9" style="192" customWidth="1"/>
    <col min="12042" max="12281" width="9.109375" style="192"/>
    <col min="12282" max="12282" width="2.5546875" style="192" customWidth="1"/>
    <col min="12283" max="12283" width="4.44140625" style="192" customWidth="1"/>
    <col min="12284" max="12284" width="43.6640625" style="192" customWidth="1"/>
    <col min="12285" max="12285" width="6.33203125" style="192" customWidth="1"/>
    <col min="12286" max="12286" width="7.5546875" style="192" customWidth="1"/>
    <col min="12287" max="12287" width="9.5546875" style="192" customWidth="1"/>
    <col min="12288" max="12288" width="13.33203125" style="192" customWidth="1"/>
    <col min="12289" max="12289" width="20.44140625" style="192" customWidth="1"/>
    <col min="12290" max="12292" width="11.6640625" style="192" customWidth="1"/>
    <col min="12293" max="12293" width="16.6640625" style="192" customWidth="1"/>
    <col min="12294" max="12294" width="9.88671875" style="192" customWidth="1"/>
    <col min="12295" max="12295" width="14.33203125" style="192" customWidth="1"/>
    <col min="12296" max="12296" width="9.109375" style="192"/>
    <col min="12297" max="12297" width="9" style="192" customWidth="1"/>
    <col min="12298" max="12537" width="9.109375" style="192"/>
    <col min="12538" max="12538" width="2.5546875" style="192" customWidth="1"/>
    <col min="12539" max="12539" width="4.44140625" style="192" customWidth="1"/>
    <col min="12540" max="12540" width="43.6640625" style="192" customWidth="1"/>
    <col min="12541" max="12541" width="6.33203125" style="192" customWidth="1"/>
    <col min="12542" max="12542" width="7.5546875" style="192" customWidth="1"/>
    <col min="12543" max="12543" width="9.5546875" style="192" customWidth="1"/>
    <col min="12544" max="12544" width="13.33203125" style="192" customWidth="1"/>
    <col min="12545" max="12545" width="20.44140625" style="192" customWidth="1"/>
    <col min="12546" max="12548" width="11.6640625" style="192" customWidth="1"/>
    <col min="12549" max="12549" width="16.6640625" style="192" customWidth="1"/>
    <col min="12550" max="12550" width="9.88671875" style="192" customWidth="1"/>
    <col min="12551" max="12551" width="14.33203125" style="192" customWidth="1"/>
    <col min="12552" max="12552" width="9.109375" style="192"/>
    <col min="12553" max="12553" width="9" style="192" customWidth="1"/>
    <col min="12554" max="12793" width="9.109375" style="192"/>
    <col min="12794" max="12794" width="2.5546875" style="192" customWidth="1"/>
    <col min="12795" max="12795" width="4.44140625" style="192" customWidth="1"/>
    <col min="12796" max="12796" width="43.6640625" style="192" customWidth="1"/>
    <col min="12797" max="12797" width="6.33203125" style="192" customWidth="1"/>
    <col min="12798" max="12798" width="7.5546875" style="192" customWidth="1"/>
    <col min="12799" max="12799" width="9.5546875" style="192" customWidth="1"/>
    <col min="12800" max="12800" width="13.33203125" style="192" customWidth="1"/>
    <col min="12801" max="12801" width="20.44140625" style="192" customWidth="1"/>
    <col min="12802" max="12804" width="11.6640625" style="192" customWidth="1"/>
    <col min="12805" max="12805" width="16.6640625" style="192" customWidth="1"/>
    <col min="12806" max="12806" width="9.88671875" style="192" customWidth="1"/>
    <col min="12807" max="12807" width="14.33203125" style="192" customWidth="1"/>
    <col min="12808" max="12808" width="9.109375" style="192"/>
    <col min="12809" max="12809" width="9" style="192" customWidth="1"/>
    <col min="12810" max="13049" width="9.109375" style="192"/>
    <col min="13050" max="13050" width="2.5546875" style="192" customWidth="1"/>
    <col min="13051" max="13051" width="4.44140625" style="192" customWidth="1"/>
    <col min="13052" max="13052" width="43.6640625" style="192" customWidth="1"/>
    <col min="13053" max="13053" width="6.33203125" style="192" customWidth="1"/>
    <col min="13054" max="13054" width="7.5546875" style="192" customWidth="1"/>
    <col min="13055" max="13055" width="9.5546875" style="192" customWidth="1"/>
    <col min="13056" max="13056" width="13.33203125" style="192" customWidth="1"/>
    <col min="13057" max="13057" width="20.44140625" style="192" customWidth="1"/>
    <col min="13058" max="13060" width="11.6640625" style="192" customWidth="1"/>
    <col min="13061" max="13061" width="16.6640625" style="192" customWidth="1"/>
    <col min="13062" max="13062" width="9.88671875" style="192" customWidth="1"/>
    <col min="13063" max="13063" width="14.33203125" style="192" customWidth="1"/>
    <col min="13064" max="13064" width="9.109375" style="192"/>
    <col min="13065" max="13065" width="9" style="192" customWidth="1"/>
    <col min="13066" max="13305" width="9.109375" style="192"/>
    <col min="13306" max="13306" width="2.5546875" style="192" customWidth="1"/>
    <col min="13307" max="13307" width="4.44140625" style="192" customWidth="1"/>
    <col min="13308" max="13308" width="43.6640625" style="192" customWidth="1"/>
    <col min="13309" max="13309" width="6.33203125" style="192" customWidth="1"/>
    <col min="13310" max="13310" width="7.5546875" style="192" customWidth="1"/>
    <col min="13311" max="13311" width="9.5546875" style="192" customWidth="1"/>
    <col min="13312" max="13312" width="13.33203125" style="192" customWidth="1"/>
    <col min="13313" max="13313" width="20.44140625" style="192" customWidth="1"/>
    <col min="13314" max="13316" width="11.6640625" style="192" customWidth="1"/>
    <col min="13317" max="13317" width="16.6640625" style="192" customWidth="1"/>
    <col min="13318" max="13318" width="9.88671875" style="192" customWidth="1"/>
    <col min="13319" max="13319" width="14.33203125" style="192" customWidth="1"/>
    <col min="13320" max="13320" width="9.109375" style="192"/>
    <col min="13321" max="13321" width="9" style="192" customWidth="1"/>
    <col min="13322" max="13561" width="9.109375" style="192"/>
    <col min="13562" max="13562" width="2.5546875" style="192" customWidth="1"/>
    <col min="13563" max="13563" width="4.44140625" style="192" customWidth="1"/>
    <col min="13564" max="13564" width="43.6640625" style="192" customWidth="1"/>
    <col min="13565" max="13565" width="6.33203125" style="192" customWidth="1"/>
    <col min="13566" max="13566" width="7.5546875" style="192" customWidth="1"/>
    <col min="13567" max="13567" width="9.5546875" style="192" customWidth="1"/>
    <col min="13568" max="13568" width="13.33203125" style="192" customWidth="1"/>
    <col min="13569" max="13569" width="20.44140625" style="192" customWidth="1"/>
    <col min="13570" max="13572" width="11.6640625" style="192" customWidth="1"/>
    <col min="13573" max="13573" width="16.6640625" style="192" customWidth="1"/>
    <col min="13574" max="13574" width="9.88671875" style="192" customWidth="1"/>
    <col min="13575" max="13575" width="14.33203125" style="192" customWidth="1"/>
    <col min="13576" max="13576" width="9.109375" style="192"/>
    <col min="13577" max="13577" width="9" style="192" customWidth="1"/>
    <col min="13578" max="13817" width="9.109375" style="192"/>
    <col min="13818" max="13818" width="2.5546875" style="192" customWidth="1"/>
    <col min="13819" max="13819" width="4.44140625" style="192" customWidth="1"/>
    <col min="13820" max="13820" width="43.6640625" style="192" customWidth="1"/>
    <col min="13821" max="13821" width="6.33203125" style="192" customWidth="1"/>
    <col min="13822" max="13822" width="7.5546875" style="192" customWidth="1"/>
    <col min="13823" max="13823" width="9.5546875" style="192" customWidth="1"/>
    <col min="13824" max="13824" width="13.33203125" style="192" customWidth="1"/>
    <col min="13825" max="13825" width="20.44140625" style="192" customWidth="1"/>
    <col min="13826" max="13828" width="11.6640625" style="192" customWidth="1"/>
    <col min="13829" max="13829" width="16.6640625" style="192" customWidth="1"/>
    <col min="13830" max="13830" width="9.88671875" style="192" customWidth="1"/>
    <col min="13831" max="13831" width="14.33203125" style="192" customWidth="1"/>
    <col min="13832" max="13832" width="9.109375" style="192"/>
    <col min="13833" max="13833" width="9" style="192" customWidth="1"/>
    <col min="13834" max="14073" width="9.109375" style="192"/>
    <col min="14074" max="14074" width="2.5546875" style="192" customWidth="1"/>
    <col min="14075" max="14075" width="4.44140625" style="192" customWidth="1"/>
    <col min="14076" max="14076" width="43.6640625" style="192" customWidth="1"/>
    <col min="14077" max="14077" width="6.33203125" style="192" customWidth="1"/>
    <col min="14078" max="14078" width="7.5546875" style="192" customWidth="1"/>
    <col min="14079" max="14079" width="9.5546875" style="192" customWidth="1"/>
    <col min="14080" max="14080" width="13.33203125" style="192" customWidth="1"/>
    <col min="14081" max="14081" width="20.44140625" style="192" customWidth="1"/>
    <col min="14082" max="14084" width="11.6640625" style="192" customWidth="1"/>
    <col min="14085" max="14085" width="16.6640625" style="192" customWidth="1"/>
    <col min="14086" max="14086" width="9.88671875" style="192" customWidth="1"/>
    <col min="14087" max="14087" width="14.33203125" style="192" customWidth="1"/>
    <col min="14088" max="14088" width="9.109375" style="192"/>
    <col min="14089" max="14089" width="9" style="192" customWidth="1"/>
    <col min="14090" max="14329" width="9.109375" style="192"/>
    <col min="14330" max="14330" width="2.5546875" style="192" customWidth="1"/>
    <col min="14331" max="14331" width="4.44140625" style="192" customWidth="1"/>
    <col min="14332" max="14332" width="43.6640625" style="192" customWidth="1"/>
    <col min="14333" max="14333" width="6.33203125" style="192" customWidth="1"/>
    <col min="14334" max="14334" width="7.5546875" style="192" customWidth="1"/>
    <col min="14335" max="14335" width="9.5546875" style="192" customWidth="1"/>
    <col min="14336" max="14336" width="13.33203125" style="192" customWidth="1"/>
    <col min="14337" max="14337" width="20.44140625" style="192" customWidth="1"/>
    <col min="14338" max="14340" width="11.6640625" style="192" customWidth="1"/>
    <col min="14341" max="14341" width="16.6640625" style="192" customWidth="1"/>
    <col min="14342" max="14342" width="9.88671875" style="192" customWidth="1"/>
    <col min="14343" max="14343" width="14.33203125" style="192" customWidth="1"/>
    <col min="14344" max="14344" width="9.109375" style="192"/>
    <col min="14345" max="14345" width="9" style="192" customWidth="1"/>
    <col min="14346" max="14585" width="9.109375" style="192"/>
    <col min="14586" max="14586" width="2.5546875" style="192" customWidth="1"/>
    <col min="14587" max="14587" width="4.44140625" style="192" customWidth="1"/>
    <col min="14588" max="14588" width="43.6640625" style="192" customWidth="1"/>
    <col min="14589" max="14589" width="6.33203125" style="192" customWidth="1"/>
    <col min="14590" max="14590" width="7.5546875" style="192" customWidth="1"/>
    <col min="14591" max="14591" width="9.5546875" style="192" customWidth="1"/>
    <col min="14592" max="14592" width="13.33203125" style="192" customWidth="1"/>
    <col min="14593" max="14593" width="20.44140625" style="192" customWidth="1"/>
    <col min="14594" max="14596" width="11.6640625" style="192" customWidth="1"/>
    <col min="14597" max="14597" width="16.6640625" style="192" customWidth="1"/>
    <col min="14598" max="14598" width="9.88671875" style="192" customWidth="1"/>
    <col min="14599" max="14599" width="14.33203125" style="192" customWidth="1"/>
    <col min="14600" max="14600" width="9.109375" style="192"/>
    <col min="14601" max="14601" width="9" style="192" customWidth="1"/>
    <col min="14602" max="14841" width="9.109375" style="192"/>
    <col min="14842" max="14842" width="2.5546875" style="192" customWidth="1"/>
    <col min="14843" max="14843" width="4.44140625" style="192" customWidth="1"/>
    <col min="14844" max="14844" width="43.6640625" style="192" customWidth="1"/>
    <col min="14845" max="14845" width="6.33203125" style="192" customWidth="1"/>
    <col min="14846" max="14846" width="7.5546875" style="192" customWidth="1"/>
    <col min="14847" max="14847" width="9.5546875" style="192" customWidth="1"/>
    <col min="14848" max="14848" width="13.33203125" style="192" customWidth="1"/>
    <col min="14849" max="14849" width="20.44140625" style="192" customWidth="1"/>
    <col min="14850" max="14852" width="11.6640625" style="192" customWidth="1"/>
    <col min="14853" max="14853" width="16.6640625" style="192" customWidth="1"/>
    <col min="14854" max="14854" width="9.88671875" style="192" customWidth="1"/>
    <col min="14855" max="14855" width="14.33203125" style="192" customWidth="1"/>
    <col min="14856" max="14856" width="9.109375" style="192"/>
    <col min="14857" max="14857" width="9" style="192" customWidth="1"/>
    <col min="14858" max="15097" width="9.109375" style="192"/>
    <col min="15098" max="15098" width="2.5546875" style="192" customWidth="1"/>
    <col min="15099" max="15099" width="4.44140625" style="192" customWidth="1"/>
    <col min="15100" max="15100" width="43.6640625" style="192" customWidth="1"/>
    <col min="15101" max="15101" width="6.33203125" style="192" customWidth="1"/>
    <col min="15102" max="15102" width="7.5546875" style="192" customWidth="1"/>
    <col min="15103" max="15103" width="9.5546875" style="192" customWidth="1"/>
    <col min="15104" max="15104" width="13.33203125" style="192" customWidth="1"/>
    <col min="15105" max="15105" width="20.44140625" style="192" customWidth="1"/>
    <col min="15106" max="15108" width="11.6640625" style="192" customWidth="1"/>
    <col min="15109" max="15109" width="16.6640625" style="192" customWidth="1"/>
    <col min="15110" max="15110" width="9.88671875" style="192" customWidth="1"/>
    <col min="15111" max="15111" width="14.33203125" style="192" customWidth="1"/>
    <col min="15112" max="15112" width="9.109375" style="192"/>
    <col min="15113" max="15113" width="9" style="192" customWidth="1"/>
    <col min="15114" max="15353" width="9.109375" style="192"/>
    <col min="15354" max="15354" width="2.5546875" style="192" customWidth="1"/>
    <col min="15355" max="15355" width="4.44140625" style="192" customWidth="1"/>
    <col min="15356" max="15356" width="43.6640625" style="192" customWidth="1"/>
    <col min="15357" max="15357" width="6.33203125" style="192" customWidth="1"/>
    <col min="15358" max="15358" width="7.5546875" style="192" customWidth="1"/>
    <col min="15359" max="15359" width="9.5546875" style="192" customWidth="1"/>
    <col min="15360" max="15360" width="13.33203125" style="192" customWidth="1"/>
    <col min="15361" max="15361" width="20.44140625" style="192" customWidth="1"/>
    <col min="15362" max="15364" width="11.6640625" style="192" customWidth="1"/>
    <col min="15365" max="15365" width="16.6640625" style="192" customWidth="1"/>
    <col min="15366" max="15366" width="9.88671875" style="192" customWidth="1"/>
    <col min="15367" max="15367" width="14.33203125" style="192" customWidth="1"/>
    <col min="15368" max="15368" width="9.109375" style="192"/>
    <col min="15369" max="15369" width="9" style="192" customWidth="1"/>
    <col min="15370" max="15609" width="9.109375" style="192"/>
    <col min="15610" max="15610" width="2.5546875" style="192" customWidth="1"/>
    <col min="15611" max="15611" width="4.44140625" style="192" customWidth="1"/>
    <col min="15612" max="15612" width="43.6640625" style="192" customWidth="1"/>
    <col min="15613" max="15613" width="6.33203125" style="192" customWidth="1"/>
    <col min="15614" max="15614" width="7.5546875" style="192" customWidth="1"/>
    <col min="15615" max="15615" width="9.5546875" style="192" customWidth="1"/>
    <col min="15616" max="15616" width="13.33203125" style="192" customWidth="1"/>
    <col min="15617" max="15617" width="20.44140625" style="192" customWidth="1"/>
    <col min="15618" max="15620" width="11.6640625" style="192" customWidth="1"/>
    <col min="15621" max="15621" width="16.6640625" style="192" customWidth="1"/>
    <col min="15622" max="15622" width="9.88671875" style="192" customWidth="1"/>
    <col min="15623" max="15623" width="14.33203125" style="192" customWidth="1"/>
    <col min="15624" max="15624" width="9.109375" style="192"/>
    <col min="15625" max="15625" width="9" style="192" customWidth="1"/>
    <col min="15626" max="15865" width="9.109375" style="192"/>
    <col min="15866" max="15866" width="2.5546875" style="192" customWidth="1"/>
    <col min="15867" max="15867" width="4.44140625" style="192" customWidth="1"/>
    <col min="15868" max="15868" width="43.6640625" style="192" customWidth="1"/>
    <col min="15869" max="15869" width="6.33203125" style="192" customWidth="1"/>
    <col min="15870" max="15870" width="7.5546875" style="192" customWidth="1"/>
    <col min="15871" max="15871" width="9.5546875" style="192" customWidth="1"/>
    <col min="15872" max="15872" width="13.33203125" style="192" customWidth="1"/>
    <col min="15873" max="15873" width="20.44140625" style="192" customWidth="1"/>
    <col min="15874" max="15876" width="11.6640625" style="192" customWidth="1"/>
    <col min="15877" max="15877" width="16.6640625" style="192" customWidth="1"/>
    <col min="15878" max="15878" width="9.88671875" style="192" customWidth="1"/>
    <col min="15879" max="15879" width="14.33203125" style="192" customWidth="1"/>
    <col min="15880" max="15880" width="9.109375" style="192"/>
    <col min="15881" max="15881" width="9" style="192" customWidth="1"/>
    <col min="15882" max="16121" width="9.109375" style="192"/>
    <col min="16122" max="16122" width="2.5546875" style="192" customWidth="1"/>
    <col min="16123" max="16123" width="4.44140625" style="192" customWidth="1"/>
    <col min="16124" max="16124" width="43.6640625" style="192" customWidth="1"/>
    <col min="16125" max="16125" width="6.33203125" style="192" customWidth="1"/>
    <col min="16126" max="16126" width="7.5546875" style="192" customWidth="1"/>
    <col min="16127" max="16127" width="9.5546875" style="192" customWidth="1"/>
    <col min="16128" max="16128" width="13.33203125" style="192" customWidth="1"/>
    <col min="16129" max="16129" width="20.44140625" style="192" customWidth="1"/>
    <col min="16130" max="16132" width="11.6640625" style="192" customWidth="1"/>
    <col min="16133" max="16133" width="16.6640625" style="192" customWidth="1"/>
    <col min="16134" max="16134" width="9.88671875" style="192" customWidth="1"/>
    <col min="16135" max="16135" width="14.33203125" style="192" customWidth="1"/>
    <col min="16136" max="16136" width="9.109375" style="192"/>
    <col min="16137" max="16137" width="9" style="192" customWidth="1"/>
    <col min="16138" max="16377" width="9.109375" style="192"/>
    <col min="16378" max="16384" width="9.109375" style="192" customWidth="1"/>
  </cols>
  <sheetData>
    <row r="1" spans="1:9" s="110" customFormat="1" ht="17.399999999999999" x14ac:dyDescent="0.3">
      <c r="A1" s="109" t="s">
        <v>1034</v>
      </c>
      <c r="C1" s="109"/>
      <c r="D1" s="111"/>
      <c r="E1" s="112"/>
      <c r="F1" s="113"/>
      <c r="G1" s="113"/>
    </row>
    <row r="2" spans="1:9" s="110" customFormat="1" ht="17.399999999999999" x14ac:dyDescent="0.3">
      <c r="A2" s="109"/>
      <c r="B2" s="109"/>
      <c r="C2" s="109"/>
      <c r="D2" s="111"/>
      <c r="E2" s="112"/>
      <c r="F2" s="113"/>
      <c r="G2" s="113"/>
    </row>
    <row r="3" spans="1:9" s="110" customFormat="1" ht="17.399999999999999" x14ac:dyDescent="0.3">
      <c r="A3" s="109" t="s">
        <v>448</v>
      </c>
      <c r="C3" s="109" t="s">
        <v>1032</v>
      </c>
      <c r="D3" s="111"/>
      <c r="E3" s="112"/>
      <c r="F3" s="113"/>
      <c r="G3" s="113"/>
    </row>
    <row r="4" spans="1:9" s="110" customFormat="1" ht="17.399999999999999" x14ac:dyDescent="0.3">
      <c r="A4" s="109"/>
      <c r="B4" s="118"/>
      <c r="C4" s="109"/>
      <c r="D4" s="111"/>
      <c r="E4" s="112"/>
      <c r="F4" s="113"/>
      <c r="G4" s="113"/>
    </row>
    <row r="5" spans="1:9" s="123" customFormat="1" ht="17.399999999999999" x14ac:dyDescent="0.3">
      <c r="A5" s="195" t="s">
        <v>1035</v>
      </c>
      <c r="B5" s="196"/>
      <c r="C5" s="195" t="s">
        <v>27</v>
      </c>
      <c r="D5" s="197"/>
      <c r="E5" s="198"/>
      <c r="F5" s="120"/>
      <c r="G5" s="120"/>
    </row>
    <row r="6" spans="1:9" s="123" customFormat="1" ht="15.75" customHeight="1" x14ac:dyDescent="0.3">
      <c r="A6" s="195"/>
      <c r="B6" s="196"/>
      <c r="C6" s="195"/>
      <c r="D6" s="197"/>
      <c r="E6" s="198"/>
      <c r="F6" s="120"/>
      <c r="G6" s="120"/>
    </row>
    <row r="7" spans="1:9" ht="12.75" customHeight="1" x14ac:dyDescent="0.3">
      <c r="A7" s="184" t="s">
        <v>714</v>
      </c>
      <c r="B7" s="184"/>
      <c r="C7" s="200"/>
      <c r="D7" s="184"/>
      <c r="E7" s="184"/>
      <c r="F7" s="184"/>
      <c r="G7" s="184"/>
    </row>
    <row r="8" spans="1:9" s="212" customFormat="1" x14ac:dyDescent="0.3">
      <c r="A8" s="729" t="s">
        <v>602</v>
      </c>
      <c r="B8" s="729"/>
      <c r="C8" s="730" t="s">
        <v>140</v>
      </c>
      <c r="D8" s="729" t="s">
        <v>3</v>
      </c>
      <c r="E8" s="731" t="s">
        <v>7</v>
      </c>
      <c r="F8" s="732" t="s">
        <v>603</v>
      </c>
      <c r="G8" s="732" t="s">
        <v>604</v>
      </c>
      <c r="H8" s="211"/>
      <c r="I8" s="211"/>
    </row>
    <row r="9" spans="1:9" x14ac:dyDescent="0.3">
      <c r="A9" s="694"/>
      <c r="B9" s="694"/>
      <c r="C9" s="686"/>
      <c r="D9" s="694"/>
      <c r="E9" s="695"/>
      <c r="F9" s="733"/>
      <c r="G9" s="734"/>
    </row>
    <row r="10" spans="1:9" s="225" customFormat="1" ht="16.2" thickBot="1" x14ac:dyDescent="0.35">
      <c r="A10" s="216"/>
      <c r="B10" s="217" t="s">
        <v>715</v>
      </c>
      <c r="C10" s="218" t="s">
        <v>27</v>
      </c>
      <c r="D10" s="219"/>
      <c r="E10" s="220"/>
      <c r="F10" s="221"/>
      <c r="G10" s="222"/>
    </row>
    <row r="11" spans="1:9" x14ac:dyDescent="0.3">
      <c r="A11" s="226"/>
      <c r="B11" s="189"/>
      <c r="C11" s="213"/>
      <c r="E11" s="214"/>
      <c r="G11" s="215"/>
    </row>
    <row r="12" spans="1:9" s="186" customFormat="1" x14ac:dyDescent="0.3">
      <c r="A12" s="723" t="str">
        <f>$B$10</f>
        <v>I.</v>
      </c>
      <c r="B12" s="685">
        <f>COUNT(#REF!)+1</f>
        <v>1</v>
      </c>
      <c r="C12" s="724" t="s">
        <v>648</v>
      </c>
      <c r="D12" s="687" t="s">
        <v>26</v>
      </c>
      <c r="E12" s="696">
        <v>1</v>
      </c>
      <c r="F12" s="699"/>
      <c r="G12" s="689">
        <f>E12*F12</f>
        <v>0</v>
      </c>
      <c r="H12" s="231"/>
    </row>
    <row r="13" spans="1:9" s="186" customFormat="1" x14ac:dyDescent="0.3">
      <c r="A13" s="710"/>
      <c r="B13" s="685"/>
      <c r="C13" s="725"/>
      <c r="D13" s="687"/>
      <c r="E13" s="696"/>
      <c r="F13" s="699"/>
      <c r="G13" s="689"/>
      <c r="H13" s="231"/>
    </row>
    <row r="14" spans="1:9" s="186" customFormat="1" x14ac:dyDescent="0.3">
      <c r="A14" s="723" t="str">
        <f>$B$10</f>
        <v>I.</v>
      </c>
      <c r="B14" s="685">
        <f>COUNT($A$12:B13)+1</f>
        <v>2</v>
      </c>
      <c r="C14" s="724" t="s">
        <v>649</v>
      </c>
      <c r="D14" s="687" t="s">
        <v>26</v>
      </c>
      <c r="E14" s="696">
        <v>1</v>
      </c>
      <c r="F14" s="699"/>
      <c r="G14" s="689">
        <f t="shared" ref="G14:G28" si="0">E14*F14</f>
        <v>0</v>
      </c>
      <c r="H14" s="231"/>
    </row>
    <row r="15" spans="1:9" s="186" customFormat="1" x14ac:dyDescent="0.3">
      <c r="A15" s="723"/>
      <c r="B15" s="685"/>
      <c r="C15" s="724"/>
      <c r="D15" s="687"/>
      <c r="E15" s="696"/>
      <c r="F15" s="699"/>
      <c r="G15" s="689"/>
      <c r="H15" s="231"/>
    </row>
    <row r="16" spans="1:9" s="186" customFormat="1" ht="12.75" customHeight="1" x14ac:dyDescent="0.3">
      <c r="A16" s="723" t="str">
        <f>$B$10</f>
        <v>I.</v>
      </c>
      <c r="B16" s="685">
        <f>COUNT($A$12:B15)+1</f>
        <v>3</v>
      </c>
      <c r="C16" s="724" t="s">
        <v>650</v>
      </c>
      <c r="D16" s="687" t="s">
        <v>26</v>
      </c>
      <c r="E16" s="696">
        <v>1</v>
      </c>
      <c r="F16" s="699"/>
      <c r="G16" s="689">
        <f t="shared" si="0"/>
        <v>0</v>
      </c>
      <c r="H16" s="231"/>
    </row>
    <row r="17" spans="1:8" s="186" customFormat="1" ht="12.75" customHeight="1" x14ac:dyDescent="0.3">
      <c r="A17" s="723"/>
      <c r="B17" s="685"/>
      <c r="C17" s="724"/>
      <c r="D17" s="687"/>
      <c r="E17" s="696"/>
      <c r="F17" s="699"/>
      <c r="G17" s="689"/>
      <c r="H17" s="231"/>
    </row>
    <row r="18" spans="1:8" s="186" customFormat="1" ht="12.75" customHeight="1" x14ac:dyDescent="0.3">
      <c r="A18" s="723" t="str">
        <f>$B$10</f>
        <v>I.</v>
      </c>
      <c r="B18" s="685">
        <f>COUNT($A$12:B17)+1</f>
        <v>4</v>
      </c>
      <c r="C18" s="724" t="s">
        <v>651</v>
      </c>
      <c r="D18" s="687" t="s">
        <v>26</v>
      </c>
      <c r="E18" s="696">
        <v>1</v>
      </c>
      <c r="F18" s="699"/>
      <c r="G18" s="689">
        <f t="shared" si="0"/>
        <v>0</v>
      </c>
      <c r="H18" s="231"/>
    </row>
    <row r="19" spans="1:8" s="186" customFormat="1" ht="12.75" customHeight="1" x14ac:dyDescent="0.3">
      <c r="A19" s="723"/>
      <c r="B19" s="685"/>
      <c r="C19" s="724"/>
      <c r="D19" s="687"/>
      <c r="E19" s="696"/>
      <c r="F19" s="699"/>
      <c r="G19" s="689"/>
      <c r="H19" s="231"/>
    </row>
    <row r="20" spans="1:8" s="186" customFormat="1" ht="12.75" customHeight="1" x14ac:dyDescent="0.3">
      <c r="A20" s="723" t="str">
        <f>$B$10</f>
        <v>I.</v>
      </c>
      <c r="B20" s="685">
        <f>COUNT($A$12:B19)+1</f>
        <v>5</v>
      </c>
      <c r="C20" s="724" t="s">
        <v>652</v>
      </c>
      <c r="D20" s="687" t="s">
        <v>26</v>
      </c>
      <c r="E20" s="696">
        <v>1</v>
      </c>
      <c r="F20" s="699"/>
      <c r="G20" s="689">
        <f t="shared" si="0"/>
        <v>0</v>
      </c>
      <c r="H20" s="231"/>
    </row>
    <row r="21" spans="1:8" s="186" customFormat="1" ht="12.75" customHeight="1" x14ac:dyDescent="0.3">
      <c r="A21" s="723"/>
      <c r="B21" s="685"/>
      <c r="C21" s="724"/>
      <c r="D21" s="687"/>
      <c r="E21" s="696"/>
      <c r="F21" s="699"/>
      <c r="G21" s="689"/>
      <c r="H21" s="231"/>
    </row>
    <row r="22" spans="1:8" s="186" customFormat="1" ht="57" x14ac:dyDescent="0.3">
      <c r="A22" s="723" t="str">
        <f>$B$10</f>
        <v>I.</v>
      </c>
      <c r="B22" s="685">
        <f>COUNT($A$12:B21)+1</f>
        <v>6</v>
      </c>
      <c r="C22" s="999" t="s">
        <v>653</v>
      </c>
      <c r="D22" s="1001" t="s">
        <v>26</v>
      </c>
      <c r="E22" s="1002">
        <v>1</v>
      </c>
      <c r="F22" s="1003"/>
      <c r="G22" s="1004">
        <f t="shared" si="0"/>
        <v>0</v>
      </c>
      <c r="H22" s="231"/>
    </row>
    <row r="23" spans="1:8" s="186" customFormat="1" ht="12.75" customHeight="1" x14ac:dyDescent="0.3">
      <c r="A23" s="723"/>
      <c r="B23" s="685"/>
      <c r="C23" s="724"/>
      <c r="D23" s="687"/>
      <c r="E23" s="696"/>
      <c r="F23" s="689"/>
      <c r="G23" s="689"/>
      <c r="H23" s="231"/>
    </row>
    <row r="24" spans="1:8" s="186" customFormat="1" ht="68.400000000000006" x14ac:dyDescent="0.3">
      <c r="A24" s="723" t="str">
        <f>$B$10</f>
        <v>I.</v>
      </c>
      <c r="B24" s="685">
        <f>COUNT($A$12:B23)+1</f>
        <v>7</v>
      </c>
      <c r="C24" s="999" t="s">
        <v>975</v>
      </c>
      <c r="D24" s="726"/>
      <c r="E24" s="726"/>
      <c r="F24" s="726"/>
      <c r="G24" s="689"/>
      <c r="H24" s="231"/>
    </row>
    <row r="25" spans="1:8" s="186" customFormat="1" ht="11.4" x14ac:dyDescent="0.3">
      <c r="A25" s="723"/>
      <c r="B25" s="685"/>
      <c r="C25" s="724"/>
      <c r="D25" s="727" t="s">
        <v>8</v>
      </c>
      <c r="E25" s="728">
        <v>1</v>
      </c>
      <c r="F25" s="689">
        <v>1200</v>
      </c>
      <c r="G25" s="689">
        <f t="shared" si="0"/>
        <v>1200</v>
      </c>
      <c r="H25" s="231"/>
    </row>
    <row r="26" spans="1:8" s="186" customFormat="1" ht="11.4" x14ac:dyDescent="0.3">
      <c r="A26" s="723"/>
      <c r="B26" s="685"/>
      <c r="C26" s="724"/>
      <c r="D26" s="727"/>
      <c r="E26" s="728"/>
      <c r="F26" s="689"/>
      <c r="G26" s="689"/>
      <c r="H26" s="231"/>
    </row>
    <row r="27" spans="1:8" s="186" customFormat="1" ht="82.8" x14ac:dyDescent="0.3">
      <c r="A27" s="723" t="str">
        <f>$B$10</f>
        <v>I.</v>
      </c>
      <c r="B27" s="685">
        <f>COUNT($A$12:B26)+1</f>
        <v>8</v>
      </c>
      <c r="C27" s="1000" t="s">
        <v>974</v>
      </c>
      <c r="D27" s="726"/>
      <c r="E27" s="726"/>
      <c r="F27" s="726"/>
      <c r="G27" s="689"/>
      <c r="H27" s="231"/>
    </row>
    <row r="28" spans="1:8" s="186" customFormat="1" ht="11.4" x14ac:dyDescent="0.3">
      <c r="A28" s="723"/>
      <c r="B28" s="685"/>
      <c r="C28" s="724"/>
      <c r="D28" s="727" t="s">
        <v>154</v>
      </c>
      <c r="E28" s="728">
        <v>1</v>
      </c>
      <c r="F28" s="689">
        <v>1200</v>
      </c>
      <c r="G28" s="689">
        <f t="shared" si="0"/>
        <v>1200</v>
      </c>
      <c r="H28" s="231"/>
    </row>
    <row r="29" spans="1:8" s="186" customFormat="1" ht="11.4" x14ac:dyDescent="0.3">
      <c r="A29" s="227"/>
      <c r="B29" s="228"/>
      <c r="C29" s="301"/>
      <c r="D29" s="229"/>
      <c r="E29" s="239"/>
      <c r="F29" s="230"/>
      <c r="G29" s="230"/>
      <c r="H29" s="231"/>
    </row>
    <row r="30" spans="1:8" s="144" customFormat="1" ht="13.8" thickBot="1" x14ac:dyDescent="0.35">
      <c r="A30" s="249"/>
      <c r="B30" s="250"/>
      <c r="C30" s="251" t="str">
        <f>CONCATENATE(B10," ",C10," - SKUPAJ:")</f>
        <v>I. TUJE STORITVE - SKUPAJ:</v>
      </c>
      <c r="D30" s="251"/>
      <c r="E30" s="251"/>
      <c r="F30" s="252"/>
      <c r="G30" s="253">
        <f>SUM(G12:G29)</f>
        <v>2400</v>
      </c>
    </row>
    <row r="31" spans="1:8" s="144" customFormat="1" x14ac:dyDescent="0.3">
      <c r="A31" s="254"/>
      <c r="B31" s="255"/>
      <c r="C31" s="256"/>
      <c r="D31" s="256"/>
      <c r="E31" s="256"/>
      <c r="F31" s="257"/>
      <c r="G31" s="258"/>
    </row>
    <row r="32" spans="1:8" s="186" customFormat="1" ht="11.4" x14ac:dyDescent="0.3">
      <c r="A32" s="181"/>
      <c r="B32" s="181"/>
      <c r="C32" s="260"/>
      <c r="D32" s="181"/>
      <c r="E32" s="183"/>
      <c r="F32" s="184"/>
      <c r="G32" s="184"/>
    </row>
    <row r="33" spans="1:9" s="308" customFormat="1" ht="18" thickBot="1" x14ac:dyDescent="0.35">
      <c r="A33" s="303" t="str">
        <f>CONCATENATE("REKAPITULACIJA - ",A5," ",C5)</f>
        <v>REKAPITULACIJA - E3. TUJE STORITVE</v>
      </c>
      <c r="B33" s="303"/>
      <c r="C33" s="304"/>
      <c r="D33" s="305"/>
      <c r="E33" s="306"/>
      <c r="F33" s="307"/>
      <c r="G33" s="253"/>
      <c r="H33" s="192"/>
    </row>
    <row r="34" spans="1:9" s="131" customFormat="1" ht="14.25" customHeight="1" x14ac:dyDescent="0.3">
      <c r="A34" s="269"/>
      <c r="B34" s="269"/>
      <c r="C34" s="270"/>
      <c r="D34" s="269"/>
      <c r="E34" s="271"/>
      <c r="F34" s="272"/>
      <c r="G34" s="272"/>
    </row>
    <row r="35" spans="1:9" s="131" customFormat="1" ht="12.75" customHeight="1" x14ac:dyDescent="0.3">
      <c r="A35" s="184" t="s">
        <v>716</v>
      </c>
      <c r="B35" s="126"/>
      <c r="C35" s="127"/>
      <c r="D35" s="126"/>
      <c r="E35" s="126"/>
      <c r="F35" s="126"/>
      <c r="G35" s="126"/>
    </row>
    <row r="36" spans="1:9" s="144" customFormat="1" x14ac:dyDescent="0.3">
      <c r="A36" s="274"/>
      <c r="B36" s="274"/>
      <c r="C36" s="275"/>
      <c r="D36" s="276"/>
      <c r="E36" s="277"/>
      <c r="F36" s="278"/>
      <c r="G36" s="278"/>
      <c r="H36" s="146"/>
      <c r="I36" s="146"/>
    </row>
    <row r="37" spans="1:9" s="144" customFormat="1" x14ac:dyDescent="0.3">
      <c r="A37" s="142"/>
      <c r="B37" s="142"/>
      <c r="C37" s="143"/>
      <c r="E37" s="145"/>
      <c r="F37" s="146"/>
      <c r="G37" s="146"/>
      <c r="H37" s="146"/>
      <c r="I37" s="146"/>
    </row>
    <row r="38" spans="1:9" s="139" customFormat="1" x14ac:dyDescent="0.3">
      <c r="A38" s="310"/>
      <c r="B38" s="310" t="str">
        <f>+B10</f>
        <v>I.</v>
      </c>
      <c r="C38" s="313" t="str">
        <f>+C10</f>
        <v>TUJE STORITVE</v>
      </c>
      <c r="D38" s="296"/>
      <c r="E38" s="295"/>
      <c r="F38" s="296"/>
      <c r="G38" s="297">
        <f>G30</f>
        <v>2400</v>
      </c>
    </row>
    <row r="39" spans="1:9" s="139" customFormat="1" ht="13.8" thickBot="1" x14ac:dyDescent="0.35">
      <c r="A39" s="280"/>
      <c r="B39" s="280"/>
      <c r="C39" s="281"/>
      <c r="D39" s="282"/>
      <c r="E39" s="283"/>
      <c r="F39" s="282"/>
      <c r="G39" s="284"/>
    </row>
    <row r="40" spans="1:9" s="131" customFormat="1" ht="13.8" thickTop="1" x14ac:dyDescent="0.3">
      <c r="A40" s="287"/>
      <c r="B40" s="287"/>
      <c r="C40" s="288"/>
      <c r="D40" s="289"/>
      <c r="E40" s="290"/>
      <c r="F40" s="290"/>
      <c r="G40" s="291"/>
      <c r="I40" s="293"/>
    </row>
    <row r="41" spans="1:9" s="139" customFormat="1" x14ac:dyDescent="0.3">
      <c r="A41" s="294"/>
      <c r="B41" s="310"/>
      <c r="C41" s="256" t="str">
        <f>CONCATENATE(A5,"",C5," - SKUPAJ:")</f>
        <v>E3.TUJE STORITVE - SKUPAJ:</v>
      </c>
      <c r="D41" s="295"/>
      <c r="E41" s="295"/>
      <c r="F41" s="296"/>
      <c r="G41" s="297">
        <f>G38</f>
        <v>2400</v>
      </c>
    </row>
    <row r="42" spans="1:9" s="131" customFormat="1" x14ac:dyDescent="0.3">
      <c r="A42" s="157"/>
      <c r="B42" s="157"/>
      <c r="C42" s="156"/>
      <c r="D42" s="157"/>
      <c r="E42" s="298"/>
      <c r="F42" s="159"/>
      <c r="G42" s="126"/>
    </row>
    <row r="43" spans="1:9" s="186" customFormat="1" ht="11.4" x14ac:dyDescent="0.3">
      <c r="A43" s="181"/>
      <c r="B43" s="181"/>
      <c r="C43" s="182"/>
      <c r="D43" s="181"/>
      <c r="E43" s="183"/>
      <c r="F43" s="184"/>
      <c r="G43" s="184"/>
    </row>
    <row r="44" spans="1:9" s="186" customFormat="1" ht="11.4" x14ac:dyDescent="0.3">
      <c r="A44" s="181"/>
      <c r="B44" s="181"/>
      <c r="C44" s="182"/>
      <c r="D44" s="181"/>
      <c r="E44" s="183"/>
      <c r="F44" s="184"/>
      <c r="G44" s="184"/>
    </row>
    <row r="45" spans="1:9" s="186" customFormat="1" ht="11.4" x14ac:dyDescent="0.3">
      <c r="A45" s="181"/>
      <c r="B45" s="181"/>
      <c r="C45" s="182"/>
      <c r="D45" s="181"/>
      <c r="E45" s="183"/>
      <c r="F45" s="184"/>
      <c r="G45" s="184"/>
    </row>
    <row r="46" spans="1:9" s="186" customFormat="1" ht="11.4" x14ac:dyDescent="0.3">
      <c r="A46" s="181"/>
      <c r="B46" s="181"/>
      <c r="C46" s="182"/>
      <c r="D46" s="181"/>
      <c r="E46" s="183"/>
      <c r="F46" s="184"/>
      <c r="G46" s="184"/>
    </row>
    <row r="47" spans="1:9" s="186" customFormat="1" ht="11.4" x14ac:dyDescent="0.3">
      <c r="A47" s="181"/>
      <c r="B47" s="181"/>
      <c r="C47" s="182"/>
      <c r="D47" s="181"/>
      <c r="E47" s="183"/>
      <c r="F47" s="184"/>
      <c r="G47" s="184"/>
    </row>
    <row r="48" spans="1:9" s="186" customFormat="1" ht="11.4" x14ac:dyDescent="0.3">
      <c r="A48" s="181"/>
      <c r="B48" s="181"/>
      <c r="C48" s="182"/>
      <c r="D48" s="181"/>
      <c r="E48" s="183"/>
      <c r="F48" s="184"/>
      <c r="G48" s="184"/>
    </row>
    <row r="49" spans="1:7" s="186" customFormat="1" ht="11.4" x14ac:dyDescent="0.3">
      <c r="A49" s="181"/>
      <c r="B49" s="181"/>
      <c r="C49" s="182"/>
      <c r="D49" s="181"/>
      <c r="E49" s="183"/>
      <c r="F49" s="184"/>
      <c r="G49" s="184"/>
    </row>
    <row r="50" spans="1:7" s="186" customFormat="1" ht="11.4" x14ac:dyDescent="0.3">
      <c r="A50" s="181"/>
      <c r="B50" s="181"/>
      <c r="C50" s="182"/>
      <c r="D50" s="181"/>
      <c r="E50" s="183"/>
      <c r="F50" s="184"/>
      <c r="G50" s="184"/>
    </row>
    <row r="51" spans="1:7" s="186" customFormat="1" ht="11.4" x14ac:dyDescent="0.3">
      <c r="A51" s="181"/>
      <c r="B51" s="181"/>
      <c r="C51" s="182"/>
      <c r="D51" s="181"/>
      <c r="E51" s="183"/>
      <c r="F51" s="184"/>
      <c r="G51" s="184"/>
    </row>
    <row r="52" spans="1:7" s="186" customFormat="1" ht="11.4" x14ac:dyDescent="0.3">
      <c r="A52" s="181"/>
      <c r="B52" s="181"/>
      <c r="C52" s="182"/>
      <c r="D52" s="181"/>
      <c r="E52" s="183"/>
      <c r="F52" s="184"/>
      <c r="G52" s="184"/>
    </row>
    <row r="53" spans="1:7" s="186" customFormat="1" ht="11.4" x14ac:dyDescent="0.3">
      <c r="A53" s="181"/>
      <c r="B53" s="181"/>
      <c r="C53" s="182"/>
      <c r="D53" s="181"/>
      <c r="E53" s="183"/>
      <c r="F53" s="184"/>
      <c r="G53" s="184"/>
    </row>
    <row r="54" spans="1:7" s="186" customFormat="1" ht="11.4" x14ac:dyDescent="0.3">
      <c r="A54" s="181"/>
      <c r="B54" s="181"/>
      <c r="C54" s="182"/>
      <c r="D54" s="181"/>
      <c r="E54" s="183"/>
      <c r="F54" s="184"/>
      <c r="G54" s="184"/>
    </row>
    <row r="55" spans="1:7" s="186" customFormat="1" ht="11.4" x14ac:dyDescent="0.3">
      <c r="A55" s="181"/>
      <c r="B55" s="181"/>
      <c r="C55" s="182"/>
      <c r="D55" s="181"/>
      <c r="E55" s="183"/>
      <c r="F55" s="184"/>
      <c r="G55" s="184"/>
    </row>
    <row r="56" spans="1:7" s="186" customFormat="1" ht="11.4" x14ac:dyDescent="0.3">
      <c r="A56" s="181"/>
      <c r="B56" s="181"/>
      <c r="C56" s="182"/>
      <c r="D56" s="181"/>
      <c r="E56" s="183"/>
      <c r="F56" s="184"/>
      <c r="G56" s="184"/>
    </row>
    <row r="57" spans="1:7" s="186" customFormat="1" ht="11.4" x14ac:dyDescent="0.3">
      <c r="A57" s="181"/>
      <c r="B57" s="181"/>
      <c r="C57" s="182"/>
      <c r="D57" s="181"/>
      <c r="E57" s="183"/>
      <c r="F57" s="184"/>
      <c r="G57" s="184"/>
    </row>
    <row r="58" spans="1:7" s="186" customFormat="1" ht="11.4" x14ac:dyDescent="0.3">
      <c r="A58" s="181"/>
      <c r="B58" s="181"/>
      <c r="C58" s="182"/>
      <c r="D58" s="181"/>
      <c r="E58" s="183"/>
      <c r="F58" s="184"/>
      <c r="G58" s="184"/>
    </row>
    <row r="59" spans="1:7" s="186" customFormat="1" ht="11.4" x14ac:dyDescent="0.3">
      <c r="A59" s="181"/>
      <c r="B59" s="181"/>
      <c r="C59" s="182"/>
      <c r="D59" s="181"/>
      <c r="E59" s="183"/>
      <c r="F59" s="184"/>
      <c r="G59" s="184"/>
    </row>
    <row r="60" spans="1:7" s="186" customFormat="1" ht="11.4" x14ac:dyDescent="0.3">
      <c r="A60" s="181"/>
      <c r="B60" s="181"/>
      <c r="C60" s="182"/>
      <c r="D60" s="181"/>
      <c r="E60" s="183"/>
      <c r="F60" s="184"/>
      <c r="G60" s="184"/>
    </row>
    <row r="61" spans="1:7" s="186" customFormat="1" ht="11.4" x14ac:dyDescent="0.3">
      <c r="A61" s="181"/>
      <c r="B61" s="181"/>
      <c r="C61" s="182"/>
      <c r="D61" s="181"/>
      <c r="E61" s="183"/>
      <c r="F61" s="184"/>
      <c r="G61" s="184"/>
    </row>
    <row r="62" spans="1:7" s="186" customFormat="1" ht="11.4" x14ac:dyDescent="0.3">
      <c r="A62" s="181"/>
      <c r="B62" s="181"/>
      <c r="C62" s="182"/>
      <c r="D62" s="181"/>
      <c r="E62" s="183"/>
      <c r="F62" s="184"/>
      <c r="G62" s="184"/>
    </row>
    <row r="63" spans="1:7" s="186" customFormat="1" ht="11.4" x14ac:dyDescent="0.3">
      <c r="A63" s="181"/>
      <c r="B63" s="181"/>
      <c r="C63" s="182"/>
      <c r="D63" s="181"/>
      <c r="E63" s="183"/>
      <c r="F63" s="184"/>
      <c r="G63" s="184"/>
    </row>
    <row r="64" spans="1:7" s="186" customFormat="1" ht="11.4" x14ac:dyDescent="0.3">
      <c r="A64" s="181"/>
      <c r="B64" s="181"/>
      <c r="C64" s="182"/>
      <c r="D64" s="181"/>
      <c r="E64" s="183"/>
      <c r="F64" s="184"/>
      <c r="G64" s="184"/>
    </row>
    <row r="65" spans="1:7" s="186" customFormat="1" ht="11.4" x14ac:dyDescent="0.3">
      <c r="A65" s="181"/>
      <c r="B65" s="181"/>
      <c r="C65" s="182"/>
      <c r="D65" s="181"/>
      <c r="E65" s="183"/>
      <c r="F65" s="184"/>
      <c r="G65" s="184"/>
    </row>
    <row r="66" spans="1:7" s="186" customFormat="1" ht="11.4" x14ac:dyDescent="0.3">
      <c r="A66" s="181"/>
      <c r="B66" s="181"/>
      <c r="C66" s="182"/>
      <c r="D66" s="181"/>
      <c r="E66" s="183"/>
      <c r="F66" s="184"/>
      <c r="G66" s="184"/>
    </row>
    <row r="67" spans="1:7" s="186" customFormat="1" ht="11.4" x14ac:dyDescent="0.3">
      <c r="A67" s="181"/>
      <c r="B67" s="181"/>
      <c r="C67" s="182"/>
      <c r="D67" s="181"/>
      <c r="E67" s="183"/>
      <c r="F67" s="184"/>
      <c r="G67" s="184"/>
    </row>
    <row r="68" spans="1:7" s="186" customFormat="1" ht="11.4" x14ac:dyDescent="0.3">
      <c r="A68" s="181"/>
      <c r="B68" s="181"/>
      <c r="C68" s="182"/>
      <c r="D68" s="181"/>
      <c r="E68" s="183"/>
      <c r="F68" s="184"/>
      <c r="G68" s="184"/>
    </row>
    <row r="69" spans="1:7" s="186" customFormat="1" ht="11.4" x14ac:dyDescent="0.3">
      <c r="A69" s="181"/>
      <c r="B69" s="181"/>
      <c r="C69" s="182"/>
      <c r="D69" s="181"/>
      <c r="E69" s="183"/>
      <c r="F69" s="184"/>
      <c r="G69" s="184"/>
    </row>
    <row r="70" spans="1:7" s="186" customFormat="1" ht="11.4" x14ac:dyDescent="0.3">
      <c r="A70" s="181"/>
      <c r="B70" s="181"/>
      <c r="C70" s="182"/>
      <c r="D70" s="181"/>
      <c r="E70" s="183"/>
      <c r="F70" s="184"/>
      <c r="G70" s="184"/>
    </row>
    <row r="71" spans="1:7" s="186" customFormat="1" ht="11.4" x14ac:dyDescent="0.3">
      <c r="A71" s="181"/>
      <c r="B71" s="181"/>
      <c r="C71" s="182"/>
      <c r="D71" s="181"/>
      <c r="E71" s="183"/>
      <c r="F71" s="184"/>
      <c r="G71" s="184"/>
    </row>
    <row r="72" spans="1:7" s="186" customFormat="1" ht="11.4" x14ac:dyDescent="0.3">
      <c r="A72" s="181"/>
      <c r="B72" s="181"/>
      <c r="C72" s="182"/>
      <c r="D72" s="181"/>
      <c r="E72" s="183"/>
      <c r="F72" s="184"/>
      <c r="G72" s="184"/>
    </row>
    <row r="73" spans="1:7" s="186" customFormat="1" ht="11.4" x14ac:dyDescent="0.3">
      <c r="A73" s="181"/>
      <c r="B73" s="181"/>
      <c r="C73" s="182"/>
      <c r="D73" s="181"/>
      <c r="E73" s="183"/>
      <c r="F73" s="184"/>
      <c r="G73" s="184"/>
    </row>
    <row r="74" spans="1:7" s="186" customFormat="1" ht="11.4" x14ac:dyDescent="0.3">
      <c r="A74" s="181"/>
      <c r="B74" s="181"/>
      <c r="C74" s="182"/>
      <c r="D74" s="181"/>
      <c r="E74" s="183"/>
      <c r="F74" s="184"/>
      <c r="G74" s="184"/>
    </row>
    <row r="75" spans="1:7" s="186" customFormat="1" ht="11.4" x14ac:dyDescent="0.3">
      <c r="A75" s="181"/>
      <c r="B75" s="181"/>
      <c r="C75" s="182"/>
      <c r="D75" s="181"/>
      <c r="E75" s="183"/>
      <c r="F75" s="184"/>
      <c r="G75" s="184"/>
    </row>
    <row r="76" spans="1:7" s="186" customFormat="1" ht="11.4" x14ac:dyDescent="0.3">
      <c r="A76" s="181"/>
      <c r="B76" s="181"/>
      <c r="C76" s="182"/>
      <c r="D76" s="181"/>
      <c r="E76" s="183"/>
      <c r="F76" s="184"/>
      <c r="G76" s="184"/>
    </row>
    <row r="77" spans="1:7" s="186" customFormat="1" ht="11.4" x14ac:dyDescent="0.3">
      <c r="A77" s="181"/>
      <c r="B77" s="181"/>
      <c r="C77" s="182"/>
      <c r="D77" s="181"/>
      <c r="E77" s="183"/>
      <c r="F77" s="184"/>
      <c r="G77" s="184"/>
    </row>
    <row r="78" spans="1:7" s="186" customFormat="1" ht="11.4" x14ac:dyDescent="0.3">
      <c r="A78" s="181"/>
      <c r="B78" s="181"/>
      <c r="C78" s="182"/>
      <c r="D78" s="181"/>
      <c r="E78" s="183"/>
      <c r="F78" s="184"/>
      <c r="G78" s="184"/>
    </row>
    <row r="79" spans="1:7" s="186" customFormat="1" ht="11.4" x14ac:dyDescent="0.3">
      <c r="A79" s="181"/>
      <c r="B79" s="181"/>
      <c r="C79" s="182"/>
      <c r="D79" s="181"/>
      <c r="E79" s="183"/>
      <c r="F79" s="184"/>
      <c r="G79" s="184"/>
    </row>
    <row r="80" spans="1:7" s="186" customFormat="1" ht="11.4" x14ac:dyDescent="0.3">
      <c r="A80" s="181"/>
      <c r="B80" s="181"/>
      <c r="C80" s="182"/>
      <c r="D80" s="181"/>
      <c r="E80" s="183"/>
      <c r="F80" s="184"/>
      <c r="G80" s="184"/>
    </row>
    <row r="81" spans="1:7" s="186" customFormat="1" ht="11.4" x14ac:dyDescent="0.3">
      <c r="A81" s="181"/>
      <c r="B81" s="181"/>
      <c r="C81" s="182"/>
      <c r="D81" s="181"/>
      <c r="E81" s="183"/>
      <c r="F81" s="184"/>
      <c r="G81" s="184"/>
    </row>
    <row r="82" spans="1:7" s="186" customFormat="1" ht="11.4" x14ac:dyDescent="0.3">
      <c r="A82" s="181"/>
      <c r="B82" s="181"/>
      <c r="C82" s="182"/>
      <c r="D82" s="181"/>
      <c r="E82" s="183"/>
      <c r="F82" s="184"/>
      <c r="G82" s="184"/>
    </row>
    <row r="83" spans="1:7" s="186" customFormat="1" ht="11.4" x14ac:dyDescent="0.3">
      <c r="A83" s="181"/>
      <c r="B83" s="181"/>
      <c r="C83" s="182"/>
      <c r="D83" s="181"/>
      <c r="E83" s="183"/>
      <c r="F83" s="184"/>
      <c r="G83" s="184"/>
    </row>
    <row r="84" spans="1:7" s="186" customFormat="1" ht="11.4" x14ac:dyDescent="0.3">
      <c r="A84" s="181"/>
      <c r="B84" s="181"/>
      <c r="C84" s="182"/>
      <c r="D84" s="181"/>
      <c r="E84" s="183"/>
      <c r="F84" s="184"/>
      <c r="G84" s="184"/>
    </row>
    <row r="85" spans="1:7" s="186" customFormat="1" ht="11.4" x14ac:dyDescent="0.3">
      <c r="A85" s="181"/>
      <c r="B85" s="181"/>
      <c r="C85" s="182"/>
      <c r="D85" s="181"/>
      <c r="E85" s="183"/>
      <c r="F85" s="184"/>
      <c r="G85" s="184"/>
    </row>
    <row r="86" spans="1:7" s="186" customFormat="1" ht="11.4" x14ac:dyDescent="0.3">
      <c r="A86" s="181"/>
      <c r="B86" s="181"/>
      <c r="C86" s="182"/>
      <c r="D86" s="181"/>
      <c r="E86" s="183"/>
      <c r="F86" s="184"/>
      <c r="G86" s="184"/>
    </row>
    <row r="87" spans="1:7" s="186" customFormat="1" ht="11.4" x14ac:dyDescent="0.3">
      <c r="A87" s="181"/>
      <c r="B87" s="181"/>
      <c r="C87" s="182"/>
      <c r="D87" s="181"/>
      <c r="E87" s="183"/>
      <c r="F87" s="184"/>
      <c r="G87" s="184"/>
    </row>
    <row r="88" spans="1:7" s="186" customFormat="1" ht="11.4" x14ac:dyDescent="0.3">
      <c r="A88" s="181"/>
      <c r="B88" s="181"/>
      <c r="C88" s="182"/>
      <c r="D88" s="181"/>
      <c r="E88" s="183"/>
      <c r="F88" s="184"/>
      <c r="G88" s="184"/>
    </row>
    <row r="89" spans="1:7" s="186" customFormat="1" ht="11.4" x14ac:dyDescent="0.3">
      <c r="A89" s="181"/>
      <c r="B89" s="181"/>
      <c r="C89" s="182"/>
      <c r="D89" s="181"/>
      <c r="E89" s="183"/>
      <c r="F89" s="184"/>
      <c r="G89" s="184"/>
    </row>
    <row r="90" spans="1:7" s="186" customFormat="1" ht="11.4" x14ac:dyDescent="0.3">
      <c r="A90" s="181"/>
      <c r="B90" s="181"/>
      <c r="C90" s="182"/>
      <c r="D90" s="181"/>
      <c r="E90" s="183"/>
      <c r="F90" s="184"/>
      <c r="G90" s="184"/>
    </row>
    <row r="91" spans="1:7" s="186" customFormat="1" ht="11.4" x14ac:dyDescent="0.3">
      <c r="A91" s="181"/>
      <c r="B91" s="181"/>
      <c r="C91" s="182"/>
      <c r="D91" s="181"/>
      <c r="E91" s="183"/>
      <c r="F91" s="184"/>
      <c r="G91" s="184"/>
    </row>
    <row r="92" spans="1:7" s="186" customFormat="1" ht="11.4" x14ac:dyDescent="0.3">
      <c r="A92" s="181"/>
      <c r="B92" s="181"/>
      <c r="C92" s="182"/>
      <c r="D92" s="181"/>
      <c r="E92" s="183"/>
      <c r="F92" s="184"/>
      <c r="G92" s="184"/>
    </row>
    <row r="93" spans="1:7" s="186" customFormat="1" ht="11.4" x14ac:dyDescent="0.3">
      <c r="A93" s="181"/>
      <c r="B93" s="181"/>
      <c r="C93" s="182"/>
      <c r="D93" s="181"/>
      <c r="E93" s="183"/>
      <c r="F93" s="184"/>
      <c r="G93" s="184"/>
    </row>
    <row r="94" spans="1:7" s="186" customFormat="1" ht="11.4" x14ac:dyDescent="0.3">
      <c r="A94" s="181"/>
      <c r="B94" s="181"/>
      <c r="C94" s="182"/>
      <c r="D94" s="181"/>
      <c r="E94" s="183"/>
      <c r="F94" s="184"/>
      <c r="G94" s="184"/>
    </row>
    <row r="95" spans="1:7" s="186" customFormat="1" ht="11.4" x14ac:dyDescent="0.3">
      <c r="A95" s="181"/>
      <c r="B95" s="181"/>
      <c r="C95" s="182"/>
      <c r="D95" s="181"/>
      <c r="E95" s="183"/>
      <c r="F95" s="184"/>
      <c r="G95" s="184"/>
    </row>
    <row r="96" spans="1:7" s="186" customFormat="1" ht="11.4" x14ac:dyDescent="0.3">
      <c r="A96" s="181"/>
      <c r="B96" s="181"/>
      <c r="C96" s="182"/>
      <c r="D96" s="181"/>
      <c r="E96" s="183"/>
      <c r="F96" s="184"/>
      <c r="G96" s="184"/>
    </row>
    <row r="97" spans="1:7" s="186" customFormat="1" ht="11.4" x14ac:dyDescent="0.3">
      <c r="A97" s="181"/>
      <c r="B97" s="181"/>
      <c r="C97" s="182"/>
      <c r="D97" s="181"/>
      <c r="E97" s="183"/>
      <c r="F97" s="184"/>
      <c r="G97" s="184"/>
    </row>
    <row r="98" spans="1:7" s="186" customFormat="1" ht="11.4" x14ac:dyDescent="0.3">
      <c r="A98" s="181"/>
      <c r="B98" s="181"/>
      <c r="C98" s="182"/>
      <c r="D98" s="181"/>
      <c r="E98" s="183"/>
      <c r="F98" s="184"/>
      <c r="G98" s="184"/>
    </row>
    <row r="99" spans="1:7" s="186" customFormat="1" ht="11.4" x14ac:dyDescent="0.3">
      <c r="A99" s="181"/>
      <c r="B99" s="181"/>
      <c r="C99" s="182"/>
      <c r="D99" s="181"/>
      <c r="E99" s="183"/>
      <c r="F99" s="184"/>
      <c r="G99" s="184"/>
    </row>
    <row r="100" spans="1:7" s="186" customFormat="1" ht="11.4" x14ac:dyDescent="0.3">
      <c r="A100" s="181"/>
      <c r="B100" s="181"/>
      <c r="C100" s="182"/>
      <c r="D100" s="181"/>
      <c r="E100" s="183"/>
      <c r="F100" s="184"/>
      <c r="G100" s="184"/>
    </row>
    <row r="101" spans="1:7" s="186" customFormat="1" ht="11.4" x14ac:dyDescent="0.3">
      <c r="A101" s="181"/>
      <c r="B101" s="181"/>
      <c r="C101" s="182"/>
      <c r="D101" s="181"/>
      <c r="E101" s="183"/>
      <c r="F101" s="184"/>
      <c r="G101" s="184"/>
    </row>
    <row r="102" spans="1:7" s="186" customFormat="1" ht="11.4" x14ac:dyDescent="0.3">
      <c r="A102" s="181"/>
      <c r="B102" s="181"/>
      <c r="C102" s="182"/>
      <c r="D102" s="181"/>
      <c r="E102" s="183"/>
      <c r="F102" s="184"/>
      <c r="G102" s="184"/>
    </row>
    <row r="103" spans="1:7" s="186" customFormat="1" ht="11.4" x14ac:dyDescent="0.3">
      <c r="A103" s="181"/>
      <c r="B103" s="181"/>
      <c r="C103" s="182"/>
      <c r="D103" s="181"/>
      <c r="E103" s="183"/>
      <c r="F103" s="184"/>
      <c r="G103" s="184"/>
    </row>
    <row r="104" spans="1:7" s="186" customFormat="1" ht="11.4" x14ac:dyDescent="0.3">
      <c r="A104" s="181"/>
      <c r="B104" s="181"/>
      <c r="C104" s="182"/>
      <c r="D104" s="181"/>
      <c r="E104" s="183"/>
      <c r="F104" s="184"/>
      <c r="G104" s="184"/>
    </row>
    <row r="105" spans="1:7" s="186" customFormat="1" ht="11.4" x14ac:dyDescent="0.3">
      <c r="A105" s="181"/>
      <c r="B105" s="181"/>
      <c r="C105" s="182"/>
      <c r="D105" s="181"/>
      <c r="E105" s="183"/>
      <c r="F105" s="184"/>
      <c r="G105" s="184"/>
    </row>
    <row r="106" spans="1:7" s="186" customFormat="1" ht="11.4" x14ac:dyDescent="0.3">
      <c r="A106" s="181"/>
      <c r="B106" s="181"/>
      <c r="C106" s="182"/>
      <c r="D106" s="181"/>
      <c r="E106" s="183"/>
      <c r="F106" s="184"/>
      <c r="G106" s="184"/>
    </row>
    <row r="107" spans="1:7" s="186" customFormat="1" ht="11.4" x14ac:dyDescent="0.3">
      <c r="A107" s="181"/>
      <c r="B107" s="181"/>
      <c r="C107" s="182"/>
      <c r="D107" s="181"/>
      <c r="E107" s="183"/>
      <c r="F107" s="184"/>
      <c r="G107" s="184"/>
    </row>
    <row r="108" spans="1:7" s="186" customFormat="1" ht="11.4" x14ac:dyDescent="0.3">
      <c r="A108" s="181"/>
      <c r="B108" s="181"/>
      <c r="C108" s="182"/>
      <c r="D108" s="181"/>
      <c r="E108" s="183"/>
      <c r="F108" s="184"/>
      <c r="G108" s="184"/>
    </row>
    <row r="109" spans="1:7" s="186" customFormat="1" ht="11.4" x14ac:dyDescent="0.3">
      <c r="A109" s="181"/>
      <c r="B109" s="181"/>
      <c r="C109" s="182"/>
      <c r="D109" s="181"/>
      <c r="E109" s="183"/>
      <c r="F109" s="184"/>
      <c r="G109" s="184"/>
    </row>
    <row r="110" spans="1:7" s="186" customFormat="1" ht="11.4" x14ac:dyDescent="0.3">
      <c r="A110" s="181"/>
      <c r="B110" s="181"/>
      <c r="C110" s="182"/>
      <c r="D110" s="181"/>
      <c r="E110" s="183"/>
      <c r="F110" s="184"/>
      <c r="G110" s="184"/>
    </row>
    <row r="111" spans="1:7" s="186" customFormat="1" ht="11.4" x14ac:dyDescent="0.3">
      <c r="A111" s="181"/>
      <c r="B111" s="181"/>
      <c r="C111" s="182"/>
      <c r="D111" s="181"/>
      <c r="E111" s="183"/>
      <c r="F111" s="184"/>
      <c r="G111" s="184"/>
    </row>
    <row r="112" spans="1:7" s="186" customFormat="1" ht="11.4" x14ac:dyDescent="0.3">
      <c r="A112" s="181"/>
      <c r="B112" s="181"/>
      <c r="C112" s="182"/>
      <c r="D112" s="181"/>
      <c r="E112" s="183"/>
      <c r="F112" s="184"/>
      <c r="G112" s="184"/>
    </row>
    <row r="113" spans="1:7" s="186" customFormat="1" ht="11.4" x14ac:dyDescent="0.3">
      <c r="A113" s="181"/>
      <c r="B113" s="181"/>
      <c r="C113" s="182"/>
      <c r="D113" s="181"/>
      <c r="E113" s="183"/>
      <c r="F113" s="184"/>
      <c r="G113" s="184"/>
    </row>
    <row r="114" spans="1:7" s="186" customFormat="1" ht="11.4" x14ac:dyDescent="0.3">
      <c r="A114" s="181"/>
      <c r="B114" s="181"/>
      <c r="C114" s="182"/>
      <c r="D114" s="181"/>
      <c r="E114" s="183"/>
      <c r="F114" s="184"/>
      <c r="G114" s="184"/>
    </row>
    <row r="115" spans="1:7" s="186" customFormat="1" ht="11.4" x14ac:dyDescent="0.3">
      <c r="A115" s="181"/>
      <c r="B115" s="181"/>
      <c r="C115" s="182"/>
      <c r="D115" s="181"/>
      <c r="E115" s="183"/>
      <c r="F115" s="184"/>
      <c r="G115" s="184"/>
    </row>
    <row r="116" spans="1:7" s="186" customFormat="1" ht="11.4" x14ac:dyDescent="0.3">
      <c r="A116" s="181"/>
      <c r="B116" s="181"/>
      <c r="C116" s="182"/>
      <c r="D116" s="181"/>
      <c r="E116" s="183"/>
      <c r="F116" s="184"/>
      <c r="G116" s="184"/>
    </row>
    <row r="117" spans="1:7" s="186" customFormat="1" ht="11.4" x14ac:dyDescent="0.3">
      <c r="A117" s="181"/>
      <c r="B117" s="181"/>
      <c r="C117" s="182"/>
      <c r="D117" s="181"/>
      <c r="E117" s="183"/>
      <c r="F117" s="184"/>
      <c r="G117" s="184"/>
    </row>
    <row r="118" spans="1:7" s="186" customFormat="1" ht="11.4" x14ac:dyDescent="0.3">
      <c r="A118" s="181"/>
      <c r="B118" s="181"/>
      <c r="C118" s="182"/>
      <c r="D118" s="181"/>
      <c r="E118" s="183"/>
      <c r="F118" s="184"/>
      <c r="G118" s="184"/>
    </row>
    <row r="119" spans="1:7" s="186" customFormat="1" ht="11.4" x14ac:dyDescent="0.3">
      <c r="A119" s="181"/>
      <c r="B119" s="181"/>
      <c r="C119" s="182"/>
      <c r="D119" s="181"/>
      <c r="E119" s="183"/>
      <c r="F119" s="184"/>
      <c r="G119" s="184"/>
    </row>
    <row r="120" spans="1:7" s="186" customFormat="1" ht="11.4" x14ac:dyDescent="0.3">
      <c r="A120" s="181"/>
      <c r="B120" s="181"/>
      <c r="C120" s="182"/>
      <c r="D120" s="181"/>
      <c r="E120" s="183"/>
      <c r="F120" s="184"/>
      <c r="G120" s="184"/>
    </row>
    <row r="121" spans="1:7" s="186" customFormat="1" ht="11.4" x14ac:dyDescent="0.3">
      <c r="A121" s="181"/>
      <c r="B121" s="181"/>
      <c r="C121" s="182"/>
      <c r="D121" s="181"/>
      <c r="E121" s="183"/>
      <c r="F121" s="184"/>
      <c r="G121" s="184"/>
    </row>
    <row r="122" spans="1:7" s="186" customFormat="1" ht="11.4" x14ac:dyDescent="0.3">
      <c r="A122" s="181"/>
      <c r="B122" s="181"/>
      <c r="C122" s="182"/>
      <c r="D122" s="181"/>
      <c r="E122" s="183"/>
      <c r="F122" s="184"/>
      <c r="G122" s="184"/>
    </row>
    <row r="123" spans="1:7" s="186" customFormat="1" ht="11.4" x14ac:dyDescent="0.3">
      <c r="A123" s="181"/>
      <c r="B123" s="181"/>
      <c r="C123" s="182"/>
      <c r="D123" s="181"/>
      <c r="E123" s="183"/>
      <c r="F123" s="184"/>
      <c r="G123" s="184"/>
    </row>
    <row r="124" spans="1:7" s="186" customFormat="1" ht="11.4" x14ac:dyDescent="0.3">
      <c r="A124" s="181"/>
      <c r="B124" s="181"/>
      <c r="C124" s="182"/>
      <c r="D124" s="181"/>
      <c r="E124" s="183"/>
      <c r="F124" s="184"/>
      <c r="G124" s="184"/>
    </row>
    <row r="125" spans="1:7" s="186" customFormat="1" ht="11.4" x14ac:dyDescent="0.3">
      <c r="A125" s="181"/>
      <c r="B125" s="181"/>
      <c r="C125" s="182"/>
      <c r="D125" s="181"/>
      <c r="E125" s="183"/>
      <c r="F125" s="184"/>
      <c r="G125" s="184"/>
    </row>
    <row r="126" spans="1:7" s="186" customFormat="1" ht="11.4" x14ac:dyDescent="0.3">
      <c r="A126" s="181"/>
      <c r="B126" s="181"/>
      <c r="C126" s="182"/>
      <c r="D126" s="181"/>
      <c r="E126" s="183"/>
      <c r="F126" s="184"/>
      <c r="G126" s="184"/>
    </row>
    <row r="127" spans="1:7" s="186" customFormat="1" ht="11.4" x14ac:dyDescent="0.3">
      <c r="A127" s="181"/>
      <c r="B127" s="181"/>
      <c r="C127" s="182"/>
      <c r="D127" s="181"/>
      <c r="E127" s="183"/>
      <c r="F127" s="184"/>
      <c r="G127" s="184"/>
    </row>
    <row r="128" spans="1:7" s="186" customFormat="1" ht="11.4" x14ac:dyDescent="0.3">
      <c r="A128" s="181"/>
      <c r="B128" s="181"/>
      <c r="C128" s="182"/>
      <c r="D128" s="181"/>
      <c r="E128" s="183"/>
      <c r="F128" s="184"/>
      <c r="G128" s="184"/>
    </row>
    <row r="129" spans="1:7" s="186" customFormat="1" ht="11.4" x14ac:dyDescent="0.3">
      <c r="A129" s="181"/>
      <c r="B129" s="181"/>
      <c r="C129" s="182"/>
      <c r="D129" s="181"/>
      <c r="E129" s="183"/>
      <c r="F129" s="184"/>
      <c r="G129" s="184"/>
    </row>
    <row r="130" spans="1:7" s="186" customFormat="1" ht="11.4" x14ac:dyDescent="0.3">
      <c r="A130" s="181"/>
      <c r="B130" s="181"/>
      <c r="C130" s="182"/>
      <c r="D130" s="181"/>
      <c r="E130" s="183"/>
      <c r="F130" s="184"/>
      <c r="G130" s="184"/>
    </row>
    <row r="131" spans="1:7" s="186" customFormat="1" ht="11.4" x14ac:dyDescent="0.3">
      <c r="A131" s="181"/>
      <c r="B131" s="181"/>
      <c r="C131" s="182"/>
      <c r="D131" s="181"/>
      <c r="E131" s="183"/>
      <c r="F131" s="184"/>
      <c r="G131" s="184"/>
    </row>
    <row r="132" spans="1:7" s="186" customFormat="1" ht="11.4" x14ac:dyDescent="0.3">
      <c r="A132" s="181"/>
      <c r="B132" s="181"/>
      <c r="C132" s="182"/>
      <c r="D132" s="181"/>
      <c r="E132" s="183"/>
      <c r="F132" s="184"/>
      <c r="G132" s="184"/>
    </row>
    <row r="133" spans="1:7" s="186" customFormat="1" ht="11.4" x14ac:dyDescent="0.3">
      <c r="A133" s="181"/>
      <c r="B133" s="181"/>
      <c r="C133" s="182"/>
      <c r="D133" s="181"/>
      <c r="E133" s="183"/>
      <c r="F133" s="184"/>
      <c r="G133" s="184"/>
    </row>
    <row r="134" spans="1:7" s="186" customFormat="1" ht="11.4" x14ac:dyDescent="0.3">
      <c r="A134" s="181"/>
      <c r="B134" s="181"/>
      <c r="C134" s="182"/>
      <c r="D134" s="181"/>
      <c r="E134" s="183"/>
      <c r="F134" s="184"/>
      <c r="G134" s="184"/>
    </row>
    <row r="135" spans="1:7" s="186" customFormat="1" ht="11.4" x14ac:dyDescent="0.3">
      <c r="A135" s="181"/>
      <c r="B135" s="181"/>
      <c r="C135" s="182"/>
      <c r="D135" s="181"/>
      <c r="E135" s="183"/>
      <c r="F135" s="184"/>
      <c r="G135" s="184"/>
    </row>
    <row r="136" spans="1:7" s="186" customFormat="1" ht="11.4" x14ac:dyDescent="0.3">
      <c r="A136" s="181"/>
      <c r="B136" s="181"/>
      <c r="C136" s="182"/>
      <c r="D136" s="181"/>
      <c r="E136" s="183"/>
      <c r="F136" s="184"/>
      <c r="G136" s="184"/>
    </row>
    <row r="137" spans="1:7" s="186" customFormat="1" ht="11.4" x14ac:dyDescent="0.3">
      <c r="A137" s="181"/>
      <c r="B137" s="181"/>
      <c r="C137" s="182"/>
      <c r="D137" s="181"/>
      <c r="E137" s="183"/>
      <c r="F137" s="184"/>
      <c r="G137" s="184"/>
    </row>
    <row r="138" spans="1:7" s="186" customFormat="1" ht="11.4" x14ac:dyDescent="0.3">
      <c r="A138" s="181"/>
      <c r="B138" s="181"/>
      <c r="C138" s="182"/>
      <c r="D138" s="181"/>
      <c r="E138" s="183"/>
      <c r="F138" s="184"/>
      <c r="G138" s="184"/>
    </row>
    <row r="139" spans="1:7" s="186" customFormat="1" ht="11.4" x14ac:dyDescent="0.3">
      <c r="A139" s="181"/>
      <c r="B139" s="181"/>
      <c r="C139" s="182"/>
      <c r="D139" s="181"/>
      <c r="E139" s="183"/>
      <c r="F139" s="184"/>
      <c r="G139" s="184"/>
    </row>
    <row r="140" spans="1:7" s="186" customFormat="1" ht="11.4" x14ac:dyDescent="0.3">
      <c r="A140" s="181"/>
      <c r="B140" s="181"/>
      <c r="C140" s="182"/>
      <c r="D140" s="181"/>
      <c r="E140" s="183"/>
      <c r="F140" s="184"/>
      <c r="G140" s="184"/>
    </row>
    <row r="141" spans="1:7" s="186" customFormat="1" ht="11.4" x14ac:dyDescent="0.3">
      <c r="A141" s="181"/>
      <c r="B141" s="181"/>
      <c r="C141" s="182"/>
      <c r="D141" s="181"/>
      <c r="E141" s="183"/>
      <c r="F141" s="184"/>
      <c r="G141" s="184"/>
    </row>
    <row r="142" spans="1:7" s="186" customFormat="1" ht="11.4" x14ac:dyDescent="0.3">
      <c r="A142" s="181"/>
      <c r="B142" s="181"/>
      <c r="C142" s="182"/>
      <c r="D142" s="181"/>
      <c r="E142" s="183"/>
      <c r="F142" s="184"/>
      <c r="G142" s="184"/>
    </row>
    <row r="143" spans="1:7" s="186" customFormat="1" ht="11.4" x14ac:dyDescent="0.3">
      <c r="A143" s="181"/>
      <c r="B143" s="181"/>
      <c r="C143" s="182"/>
      <c r="D143" s="181"/>
      <c r="E143" s="183"/>
      <c r="F143" s="184"/>
      <c r="G143" s="184"/>
    </row>
    <row r="144" spans="1:7" s="186" customFormat="1" ht="11.4" x14ac:dyDescent="0.3">
      <c r="A144" s="181"/>
      <c r="B144" s="181"/>
      <c r="C144" s="182"/>
      <c r="D144" s="181"/>
      <c r="E144" s="183"/>
      <c r="F144" s="184"/>
      <c r="G144" s="184"/>
    </row>
    <row r="145" spans="1:7" s="186" customFormat="1" ht="11.4" x14ac:dyDescent="0.3">
      <c r="A145" s="181"/>
      <c r="B145" s="181"/>
      <c r="C145" s="182"/>
      <c r="D145" s="181"/>
      <c r="E145" s="183"/>
      <c r="F145" s="184"/>
      <c r="G145" s="184"/>
    </row>
  </sheetData>
  <pageMargins left="0.98425196850393704" right="0.39370078740157483" top="0.98425196850393704" bottom="0.74803149606299213" header="0" footer="0.39370078740157483"/>
  <pageSetup paperSize="9" scale="90" firstPageNumber="0" orientation="portrait" horizontalDpi="300" verticalDpi="300" r:id="rId1"/>
  <headerFooter alignWithMargins="0">
    <oddHeader>&amp;R&amp;"Cambria,Običajno"&amp;72          &amp;L_x000D__x000D_&amp;9</oddHeader>
    <oddFooter>&amp;C&amp;6 &amp; List: &amp;A&amp;R&amp;P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P122"/>
  <sheetViews>
    <sheetView view="pageBreakPreview" zoomScale="120" zoomScaleNormal="100" zoomScaleSheetLayoutView="120" workbookViewId="0">
      <selection activeCell="F22" sqref="F22"/>
    </sheetView>
  </sheetViews>
  <sheetFormatPr defaultRowHeight="13.2" x14ac:dyDescent="0.3"/>
  <cols>
    <col min="1" max="1" width="4.44140625" style="187" customWidth="1"/>
    <col min="2" max="2" width="30.5546875" style="188" customWidth="1"/>
    <col min="3" max="3" width="10.109375" style="187" customWidth="1"/>
    <col min="4" max="4" width="25.33203125" style="189" customWidth="1"/>
    <col min="5" max="5" width="2.44140625" style="190" customWidth="1"/>
    <col min="6" max="6" width="18.6640625" style="190" customWidth="1"/>
    <col min="7" max="7" width="20.44140625" style="191" customWidth="1"/>
    <col min="8" max="8" width="19.44140625" style="187" customWidth="1"/>
    <col min="9" max="9" width="11" style="192" customWidth="1"/>
    <col min="10" max="10" width="10.109375" style="192" customWidth="1"/>
    <col min="11" max="11" width="9.109375" style="192"/>
    <col min="12" max="12" width="16.6640625" style="192" customWidth="1"/>
    <col min="13" max="13" width="9.88671875" style="192" customWidth="1"/>
    <col min="14" max="14" width="2.5546875" style="192" bestFit="1" customWidth="1"/>
    <col min="15" max="15" width="9.109375" style="192"/>
    <col min="16" max="16" width="9" style="192" customWidth="1"/>
    <col min="17" max="256" width="9.109375" style="192"/>
    <col min="257" max="257" width="4.44140625" style="192" customWidth="1"/>
    <col min="258" max="258" width="30.5546875" style="192" customWidth="1"/>
    <col min="259" max="259" width="10.109375" style="192" customWidth="1"/>
    <col min="260" max="260" width="25.33203125" style="192" customWidth="1"/>
    <col min="261" max="261" width="2.44140625" style="192" customWidth="1"/>
    <col min="262" max="262" width="18.6640625" style="192" customWidth="1"/>
    <col min="263" max="263" width="20.44140625" style="192" customWidth="1"/>
    <col min="264" max="264" width="19.44140625" style="192" customWidth="1"/>
    <col min="265" max="265" width="11" style="192" customWidth="1"/>
    <col min="266" max="266" width="10.109375" style="192" customWidth="1"/>
    <col min="267" max="267" width="9.109375" style="192"/>
    <col min="268" max="268" width="16.6640625" style="192" customWidth="1"/>
    <col min="269" max="269" width="9.88671875" style="192" customWidth="1"/>
    <col min="270" max="270" width="2.5546875" style="192" bestFit="1" customWidth="1"/>
    <col min="271" max="271" width="9.109375" style="192"/>
    <col min="272" max="272" width="9" style="192" customWidth="1"/>
    <col min="273" max="512" width="9.109375" style="192"/>
    <col min="513" max="513" width="4.44140625" style="192" customWidth="1"/>
    <col min="514" max="514" width="30.5546875" style="192" customWidth="1"/>
    <col min="515" max="515" width="10.109375" style="192" customWidth="1"/>
    <col min="516" max="516" width="25.33203125" style="192" customWidth="1"/>
    <col min="517" max="517" width="2.44140625" style="192" customWidth="1"/>
    <col min="518" max="518" width="18.6640625" style="192" customWidth="1"/>
    <col min="519" max="519" width="20.44140625" style="192" customWidth="1"/>
    <col min="520" max="520" width="19.44140625" style="192" customWidth="1"/>
    <col min="521" max="521" width="11" style="192" customWidth="1"/>
    <col min="522" max="522" width="10.109375" style="192" customWidth="1"/>
    <col min="523" max="523" width="9.109375" style="192"/>
    <col min="524" max="524" width="16.6640625" style="192" customWidth="1"/>
    <col min="525" max="525" width="9.88671875" style="192" customWidth="1"/>
    <col min="526" max="526" width="2.5546875" style="192" bestFit="1" customWidth="1"/>
    <col min="527" max="527" width="9.109375" style="192"/>
    <col min="528" max="528" width="9" style="192" customWidth="1"/>
    <col min="529" max="768" width="9.109375" style="192"/>
    <col min="769" max="769" width="4.44140625" style="192" customWidth="1"/>
    <col min="770" max="770" width="30.5546875" style="192" customWidth="1"/>
    <col min="771" max="771" width="10.109375" style="192" customWidth="1"/>
    <col min="772" max="772" width="25.33203125" style="192" customWidth="1"/>
    <col min="773" max="773" width="2.44140625" style="192" customWidth="1"/>
    <col min="774" max="774" width="18.6640625" style="192" customWidth="1"/>
    <col min="775" max="775" width="20.44140625" style="192" customWidth="1"/>
    <col min="776" max="776" width="19.44140625" style="192" customWidth="1"/>
    <col min="777" max="777" width="11" style="192" customWidth="1"/>
    <col min="778" max="778" width="10.109375" style="192" customWidth="1"/>
    <col min="779" max="779" width="9.109375" style="192"/>
    <col min="780" max="780" width="16.6640625" style="192" customWidth="1"/>
    <col min="781" max="781" width="9.88671875" style="192" customWidth="1"/>
    <col min="782" max="782" width="2.5546875" style="192" bestFit="1" customWidth="1"/>
    <col min="783" max="783" width="9.109375" style="192"/>
    <col min="784" max="784" width="9" style="192" customWidth="1"/>
    <col min="785" max="1024" width="9.109375" style="192"/>
    <col min="1025" max="1025" width="4.44140625" style="192" customWidth="1"/>
    <col min="1026" max="1026" width="30.5546875" style="192" customWidth="1"/>
    <col min="1027" max="1027" width="10.109375" style="192" customWidth="1"/>
    <col min="1028" max="1028" width="25.33203125" style="192" customWidth="1"/>
    <col min="1029" max="1029" width="2.44140625" style="192" customWidth="1"/>
    <col min="1030" max="1030" width="18.6640625" style="192" customWidth="1"/>
    <col min="1031" max="1031" width="20.44140625" style="192" customWidth="1"/>
    <col min="1032" max="1032" width="19.44140625" style="192" customWidth="1"/>
    <col min="1033" max="1033" width="11" style="192" customWidth="1"/>
    <col min="1034" max="1034" width="10.109375" style="192" customWidth="1"/>
    <col min="1035" max="1035" width="9.109375" style="192"/>
    <col min="1036" max="1036" width="16.6640625" style="192" customWidth="1"/>
    <col min="1037" max="1037" width="9.88671875" style="192" customWidth="1"/>
    <col min="1038" max="1038" width="2.5546875" style="192" bestFit="1" customWidth="1"/>
    <col min="1039" max="1039" width="9.109375" style="192"/>
    <col min="1040" max="1040" width="9" style="192" customWidth="1"/>
    <col min="1041" max="1280" width="9.109375" style="192"/>
    <col min="1281" max="1281" width="4.44140625" style="192" customWidth="1"/>
    <col min="1282" max="1282" width="30.5546875" style="192" customWidth="1"/>
    <col min="1283" max="1283" width="10.109375" style="192" customWidth="1"/>
    <col min="1284" max="1284" width="25.33203125" style="192" customWidth="1"/>
    <col min="1285" max="1285" width="2.44140625" style="192" customWidth="1"/>
    <col min="1286" max="1286" width="18.6640625" style="192" customWidth="1"/>
    <col min="1287" max="1287" width="20.44140625" style="192" customWidth="1"/>
    <col min="1288" max="1288" width="19.44140625" style="192" customWidth="1"/>
    <col min="1289" max="1289" width="11" style="192" customWidth="1"/>
    <col min="1290" max="1290" width="10.109375" style="192" customWidth="1"/>
    <col min="1291" max="1291" width="9.109375" style="192"/>
    <col min="1292" max="1292" width="16.6640625" style="192" customWidth="1"/>
    <col min="1293" max="1293" width="9.88671875" style="192" customWidth="1"/>
    <col min="1294" max="1294" width="2.5546875" style="192" bestFit="1" customWidth="1"/>
    <col min="1295" max="1295" width="9.109375" style="192"/>
    <col min="1296" max="1296" width="9" style="192" customWidth="1"/>
    <col min="1297" max="1536" width="9.109375" style="192"/>
    <col min="1537" max="1537" width="4.44140625" style="192" customWidth="1"/>
    <col min="1538" max="1538" width="30.5546875" style="192" customWidth="1"/>
    <col min="1539" max="1539" width="10.109375" style="192" customWidth="1"/>
    <col min="1540" max="1540" width="25.33203125" style="192" customWidth="1"/>
    <col min="1541" max="1541" width="2.44140625" style="192" customWidth="1"/>
    <col min="1542" max="1542" width="18.6640625" style="192" customWidth="1"/>
    <col min="1543" max="1543" width="20.44140625" style="192" customWidth="1"/>
    <col min="1544" max="1544" width="19.44140625" style="192" customWidth="1"/>
    <col min="1545" max="1545" width="11" style="192" customWidth="1"/>
    <col min="1546" max="1546" width="10.109375" style="192" customWidth="1"/>
    <col min="1547" max="1547" width="9.109375" style="192"/>
    <col min="1548" max="1548" width="16.6640625" style="192" customWidth="1"/>
    <col min="1549" max="1549" width="9.88671875" style="192" customWidth="1"/>
    <col min="1550" max="1550" width="2.5546875" style="192" bestFit="1" customWidth="1"/>
    <col min="1551" max="1551" width="9.109375" style="192"/>
    <col min="1552" max="1552" width="9" style="192" customWidth="1"/>
    <col min="1553" max="1792" width="9.109375" style="192"/>
    <col min="1793" max="1793" width="4.44140625" style="192" customWidth="1"/>
    <col min="1794" max="1794" width="30.5546875" style="192" customWidth="1"/>
    <col min="1795" max="1795" width="10.109375" style="192" customWidth="1"/>
    <col min="1796" max="1796" width="25.33203125" style="192" customWidth="1"/>
    <col min="1797" max="1797" width="2.44140625" style="192" customWidth="1"/>
    <col min="1798" max="1798" width="18.6640625" style="192" customWidth="1"/>
    <col min="1799" max="1799" width="20.44140625" style="192" customWidth="1"/>
    <col min="1800" max="1800" width="19.44140625" style="192" customWidth="1"/>
    <col min="1801" max="1801" width="11" style="192" customWidth="1"/>
    <col min="1802" max="1802" width="10.109375" style="192" customWidth="1"/>
    <col min="1803" max="1803" width="9.109375" style="192"/>
    <col min="1804" max="1804" width="16.6640625" style="192" customWidth="1"/>
    <col min="1805" max="1805" width="9.88671875" style="192" customWidth="1"/>
    <col min="1806" max="1806" width="2.5546875" style="192" bestFit="1" customWidth="1"/>
    <col min="1807" max="1807" width="9.109375" style="192"/>
    <col min="1808" max="1808" width="9" style="192" customWidth="1"/>
    <col min="1809" max="2048" width="9.109375" style="192"/>
    <col min="2049" max="2049" width="4.44140625" style="192" customWidth="1"/>
    <col min="2050" max="2050" width="30.5546875" style="192" customWidth="1"/>
    <col min="2051" max="2051" width="10.109375" style="192" customWidth="1"/>
    <col min="2052" max="2052" width="25.33203125" style="192" customWidth="1"/>
    <col min="2053" max="2053" width="2.44140625" style="192" customWidth="1"/>
    <col min="2054" max="2054" width="18.6640625" style="192" customWidth="1"/>
    <col min="2055" max="2055" width="20.44140625" style="192" customWidth="1"/>
    <col min="2056" max="2056" width="19.44140625" style="192" customWidth="1"/>
    <col min="2057" max="2057" width="11" style="192" customWidth="1"/>
    <col min="2058" max="2058" width="10.109375" style="192" customWidth="1"/>
    <col min="2059" max="2059" width="9.109375" style="192"/>
    <col min="2060" max="2060" width="16.6640625" style="192" customWidth="1"/>
    <col min="2061" max="2061" width="9.88671875" style="192" customWidth="1"/>
    <col min="2062" max="2062" width="2.5546875" style="192" bestFit="1" customWidth="1"/>
    <col min="2063" max="2063" width="9.109375" style="192"/>
    <col min="2064" max="2064" width="9" style="192" customWidth="1"/>
    <col min="2065" max="2304" width="9.109375" style="192"/>
    <col min="2305" max="2305" width="4.44140625" style="192" customWidth="1"/>
    <col min="2306" max="2306" width="30.5546875" style="192" customWidth="1"/>
    <col min="2307" max="2307" width="10.109375" style="192" customWidth="1"/>
    <col min="2308" max="2308" width="25.33203125" style="192" customWidth="1"/>
    <col min="2309" max="2309" width="2.44140625" style="192" customWidth="1"/>
    <col min="2310" max="2310" width="18.6640625" style="192" customWidth="1"/>
    <col min="2311" max="2311" width="20.44140625" style="192" customWidth="1"/>
    <col min="2312" max="2312" width="19.44140625" style="192" customWidth="1"/>
    <col min="2313" max="2313" width="11" style="192" customWidth="1"/>
    <col min="2314" max="2314" width="10.109375" style="192" customWidth="1"/>
    <col min="2315" max="2315" width="9.109375" style="192"/>
    <col min="2316" max="2316" width="16.6640625" style="192" customWidth="1"/>
    <col min="2317" max="2317" width="9.88671875" style="192" customWidth="1"/>
    <col min="2318" max="2318" width="2.5546875" style="192" bestFit="1" customWidth="1"/>
    <col min="2319" max="2319" width="9.109375" style="192"/>
    <col min="2320" max="2320" width="9" style="192" customWidth="1"/>
    <col min="2321" max="2560" width="9.109375" style="192"/>
    <col min="2561" max="2561" width="4.44140625" style="192" customWidth="1"/>
    <col min="2562" max="2562" width="30.5546875" style="192" customWidth="1"/>
    <col min="2563" max="2563" width="10.109375" style="192" customWidth="1"/>
    <col min="2564" max="2564" width="25.33203125" style="192" customWidth="1"/>
    <col min="2565" max="2565" width="2.44140625" style="192" customWidth="1"/>
    <col min="2566" max="2566" width="18.6640625" style="192" customWidth="1"/>
    <col min="2567" max="2567" width="20.44140625" style="192" customWidth="1"/>
    <col min="2568" max="2568" width="19.44140625" style="192" customWidth="1"/>
    <col min="2569" max="2569" width="11" style="192" customWidth="1"/>
    <col min="2570" max="2570" width="10.109375" style="192" customWidth="1"/>
    <col min="2571" max="2571" width="9.109375" style="192"/>
    <col min="2572" max="2572" width="16.6640625" style="192" customWidth="1"/>
    <col min="2573" max="2573" width="9.88671875" style="192" customWidth="1"/>
    <col min="2574" max="2574" width="2.5546875" style="192" bestFit="1" customWidth="1"/>
    <col min="2575" max="2575" width="9.109375" style="192"/>
    <col min="2576" max="2576" width="9" style="192" customWidth="1"/>
    <col min="2577" max="2816" width="9.109375" style="192"/>
    <col min="2817" max="2817" width="4.44140625" style="192" customWidth="1"/>
    <col min="2818" max="2818" width="30.5546875" style="192" customWidth="1"/>
    <col min="2819" max="2819" width="10.109375" style="192" customWidth="1"/>
    <col min="2820" max="2820" width="25.33203125" style="192" customWidth="1"/>
    <col min="2821" max="2821" width="2.44140625" style="192" customWidth="1"/>
    <col min="2822" max="2822" width="18.6640625" style="192" customWidth="1"/>
    <col min="2823" max="2823" width="20.44140625" style="192" customWidth="1"/>
    <col min="2824" max="2824" width="19.44140625" style="192" customWidth="1"/>
    <col min="2825" max="2825" width="11" style="192" customWidth="1"/>
    <col min="2826" max="2826" width="10.109375" style="192" customWidth="1"/>
    <col min="2827" max="2827" width="9.109375" style="192"/>
    <col min="2828" max="2828" width="16.6640625" style="192" customWidth="1"/>
    <col min="2829" max="2829" width="9.88671875" style="192" customWidth="1"/>
    <col min="2830" max="2830" width="2.5546875" style="192" bestFit="1" customWidth="1"/>
    <col min="2831" max="2831" width="9.109375" style="192"/>
    <col min="2832" max="2832" width="9" style="192" customWidth="1"/>
    <col min="2833" max="3072" width="9.109375" style="192"/>
    <col min="3073" max="3073" width="4.44140625" style="192" customWidth="1"/>
    <col min="3074" max="3074" width="30.5546875" style="192" customWidth="1"/>
    <col min="3075" max="3075" width="10.109375" style="192" customWidth="1"/>
    <col min="3076" max="3076" width="25.33203125" style="192" customWidth="1"/>
    <col min="3077" max="3077" width="2.44140625" style="192" customWidth="1"/>
    <col min="3078" max="3078" width="18.6640625" style="192" customWidth="1"/>
    <col min="3079" max="3079" width="20.44140625" style="192" customWidth="1"/>
    <col min="3080" max="3080" width="19.44140625" style="192" customWidth="1"/>
    <col min="3081" max="3081" width="11" style="192" customWidth="1"/>
    <col min="3082" max="3082" width="10.109375" style="192" customWidth="1"/>
    <col min="3083" max="3083" width="9.109375" style="192"/>
    <col min="3084" max="3084" width="16.6640625" style="192" customWidth="1"/>
    <col min="3085" max="3085" width="9.88671875" style="192" customWidth="1"/>
    <col min="3086" max="3086" width="2.5546875" style="192" bestFit="1" customWidth="1"/>
    <col min="3087" max="3087" width="9.109375" style="192"/>
    <col min="3088" max="3088" width="9" style="192" customWidth="1"/>
    <col min="3089" max="3328" width="9.109375" style="192"/>
    <col min="3329" max="3329" width="4.44140625" style="192" customWidth="1"/>
    <col min="3330" max="3330" width="30.5546875" style="192" customWidth="1"/>
    <col min="3331" max="3331" width="10.109375" style="192" customWidth="1"/>
    <col min="3332" max="3332" width="25.33203125" style="192" customWidth="1"/>
    <col min="3333" max="3333" width="2.44140625" style="192" customWidth="1"/>
    <col min="3334" max="3334" width="18.6640625" style="192" customWidth="1"/>
    <col min="3335" max="3335" width="20.44140625" style="192" customWidth="1"/>
    <col min="3336" max="3336" width="19.44140625" style="192" customWidth="1"/>
    <col min="3337" max="3337" width="11" style="192" customWidth="1"/>
    <col min="3338" max="3338" width="10.109375" style="192" customWidth="1"/>
    <col min="3339" max="3339" width="9.109375" style="192"/>
    <col min="3340" max="3340" width="16.6640625" style="192" customWidth="1"/>
    <col min="3341" max="3341" width="9.88671875" style="192" customWidth="1"/>
    <col min="3342" max="3342" width="2.5546875" style="192" bestFit="1" customWidth="1"/>
    <col min="3343" max="3343" width="9.109375" style="192"/>
    <col min="3344" max="3344" width="9" style="192" customWidth="1"/>
    <col min="3345" max="3584" width="9.109375" style="192"/>
    <col min="3585" max="3585" width="4.44140625" style="192" customWidth="1"/>
    <col min="3586" max="3586" width="30.5546875" style="192" customWidth="1"/>
    <col min="3587" max="3587" width="10.109375" style="192" customWidth="1"/>
    <col min="3588" max="3588" width="25.33203125" style="192" customWidth="1"/>
    <col min="3589" max="3589" width="2.44140625" style="192" customWidth="1"/>
    <col min="3590" max="3590" width="18.6640625" style="192" customWidth="1"/>
    <col min="3591" max="3591" width="20.44140625" style="192" customWidth="1"/>
    <col min="3592" max="3592" width="19.44140625" style="192" customWidth="1"/>
    <col min="3593" max="3593" width="11" style="192" customWidth="1"/>
    <col min="3594" max="3594" width="10.109375" style="192" customWidth="1"/>
    <col min="3595" max="3595" width="9.109375" style="192"/>
    <col min="3596" max="3596" width="16.6640625" style="192" customWidth="1"/>
    <col min="3597" max="3597" width="9.88671875" style="192" customWidth="1"/>
    <col min="3598" max="3598" width="2.5546875" style="192" bestFit="1" customWidth="1"/>
    <col min="3599" max="3599" width="9.109375" style="192"/>
    <col min="3600" max="3600" width="9" style="192" customWidth="1"/>
    <col min="3601" max="3840" width="9.109375" style="192"/>
    <col min="3841" max="3841" width="4.44140625" style="192" customWidth="1"/>
    <col min="3842" max="3842" width="30.5546875" style="192" customWidth="1"/>
    <col min="3843" max="3843" width="10.109375" style="192" customWidth="1"/>
    <col min="3844" max="3844" width="25.33203125" style="192" customWidth="1"/>
    <col min="3845" max="3845" width="2.44140625" style="192" customWidth="1"/>
    <col min="3846" max="3846" width="18.6640625" style="192" customWidth="1"/>
    <col min="3847" max="3847" width="20.44140625" style="192" customWidth="1"/>
    <col min="3848" max="3848" width="19.44140625" style="192" customWidth="1"/>
    <col min="3849" max="3849" width="11" style="192" customWidth="1"/>
    <col min="3850" max="3850" width="10.109375" style="192" customWidth="1"/>
    <col min="3851" max="3851" width="9.109375" style="192"/>
    <col min="3852" max="3852" width="16.6640625" style="192" customWidth="1"/>
    <col min="3853" max="3853" width="9.88671875" style="192" customWidth="1"/>
    <col min="3854" max="3854" width="2.5546875" style="192" bestFit="1" customWidth="1"/>
    <col min="3855" max="3855" width="9.109375" style="192"/>
    <col min="3856" max="3856" width="9" style="192" customWidth="1"/>
    <col min="3857" max="4096" width="9.109375" style="192"/>
    <col min="4097" max="4097" width="4.44140625" style="192" customWidth="1"/>
    <col min="4098" max="4098" width="30.5546875" style="192" customWidth="1"/>
    <col min="4099" max="4099" width="10.109375" style="192" customWidth="1"/>
    <col min="4100" max="4100" width="25.33203125" style="192" customWidth="1"/>
    <col min="4101" max="4101" width="2.44140625" style="192" customWidth="1"/>
    <col min="4102" max="4102" width="18.6640625" style="192" customWidth="1"/>
    <col min="4103" max="4103" width="20.44140625" style="192" customWidth="1"/>
    <col min="4104" max="4104" width="19.44140625" style="192" customWidth="1"/>
    <col min="4105" max="4105" width="11" style="192" customWidth="1"/>
    <col min="4106" max="4106" width="10.109375" style="192" customWidth="1"/>
    <col min="4107" max="4107" width="9.109375" style="192"/>
    <col min="4108" max="4108" width="16.6640625" style="192" customWidth="1"/>
    <col min="4109" max="4109" width="9.88671875" style="192" customWidth="1"/>
    <col min="4110" max="4110" width="2.5546875" style="192" bestFit="1" customWidth="1"/>
    <col min="4111" max="4111" width="9.109375" style="192"/>
    <col min="4112" max="4112" width="9" style="192" customWidth="1"/>
    <col min="4113" max="4352" width="9.109375" style="192"/>
    <col min="4353" max="4353" width="4.44140625" style="192" customWidth="1"/>
    <col min="4354" max="4354" width="30.5546875" style="192" customWidth="1"/>
    <col min="4355" max="4355" width="10.109375" style="192" customWidth="1"/>
    <col min="4356" max="4356" width="25.33203125" style="192" customWidth="1"/>
    <col min="4357" max="4357" width="2.44140625" style="192" customWidth="1"/>
    <col min="4358" max="4358" width="18.6640625" style="192" customWidth="1"/>
    <col min="4359" max="4359" width="20.44140625" style="192" customWidth="1"/>
    <col min="4360" max="4360" width="19.44140625" style="192" customWidth="1"/>
    <col min="4361" max="4361" width="11" style="192" customWidth="1"/>
    <col min="4362" max="4362" width="10.109375" style="192" customWidth="1"/>
    <col min="4363" max="4363" width="9.109375" style="192"/>
    <col min="4364" max="4364" width="16.6640625" style="192" customWidth="1"/>
    <col min="4365" max="4365" width="9.88671875" style="192" customWidth="1"/>
    <col min="4366" max="4366" width="2.5546875" style="192" bestFit="1" customWidth="1"/>
    <col min="4367" max="4367" width="9.109375" style="192"/>
    <col min="4368" max="4368" width="9" style="192" customWidth="1"/>
    <col min="4369" max="4608" width="9.109375" style="192"/>
    <col min="4609" max="4609" width="4.44140625" style="192" customWidth="1"/>
    <col min="4610" max="4610" width="30.5546875" style="192" customWidth="1"/>
    <col min="4611" max="4611" width="10.109375" style="192" customWidth="1"/>
    <col min="4612" max="4612" width="25.33203125" style="192" customWidth="1"/>
    <col min="4613" max="4613" width="2.44140625" style="192" customWidth="1"/>
    <col min="4614" max="4614" width="18.6640625" style="192" customWidth="1"/>
    <col min="4615" max="4615" width="20.44140625" style="192" customWidth="1"/>
    <col min="4616" max="4616" width="19.44140625" style="192" customWidth="1"/>
    <col min="4617" max="4617" width="11" style="192" customWidth="1"/>
    <col min="4618" max="4618" width="10.109375" style="192" customWidth="1"/>
    <col min="4619" max="4619" width="9.109375" style="192"/>
    <col min="4620" max="4620" width="16.6640625" style="192" customWidth="1"/>
    <col min="4621" max="4621" width="9.88671875" style="192" customWidth="1"/>
    <col min="4622" max="4622" width="2.5546875" style="192" bestFit="1" customWidth="1"/>
    <col min="4623" max="4623" width="9.109375" style="192"/>
    <col min="4624" max="4624" width="9" style="192" customWidth="1"/>
    <col min="4625" max="4864" width="9.109375" style="192"/>
    <col min="4865" max="4865" width="4.44140625" style="192" customWidth="1"/>
    <col min="4866" max="4866" width="30.5546875" style="192" customWidth="1"/>
    <col min="4867" max="4867" width="10.109375" style="192" customWidth="1"/>
    <col min="4868" max="4868" width="25.33203125" style="192" customWidth="1"/>
    <col min="4869" max="4869" width="2.44140625" style="192" customWidth="1"/>
    <col min="4870" max="4870" width="18.6640625" style="192" customWidth="1"/>
    <col min="4871" max="4871" width="20.44140625" style="192" customWidth="1"/>
    <col min="4872" max="4872" width="19.44140625" style="192" customWidth="1"/>
    <col min="4873" max="4873" width="11" style="192" customWidth="1"/>
    <col min="4874" max="4874" width="10.109375" style="192" customWidth="1"/>
    <col min="4875" max="4875" width="9.109375" style="192"/>
    <col min="4876" max="4876" width="16.6640625" style="192" customWidth="1"/>
    <col min="4877" max="4877" width="9.88671875" style="192" customWidth="1"/>
    <col min="4878" max="4878" width="2.5546875" style="192" bestFit="1" customWidth="1"/>
    <col min="4879" max="4879" width="9.109375" style="192"/>
    <col min="4880" max="4880" width="9" style="192" customWidth="1"/>
    <col min="4881" max="5120" width="9.109375" style="192"/>
    <col min="5121" max="5121" width="4.44140625" style="192" customWidth="1"/>
    <col min="5122" max="5122" width="30.5546875" style="192" customWidth="1"/>
    <col min="5123" max="5123" width="10.109375" style="192" customWidth="1"/>
    <col min="5124" max="5124" width="25.33203125" style="192" customWidth="1"/>
    <col min="5125" max="5125" width="2.44140625" style="192" customWidth="1"/>
    <col min="5126" max="5126" width="18.6640625" style="192" customWidth="1"/>
    <col min="5127" max="5127" width="20.44140625" style="192" customWidth="1"/>
    <col min="5128" max="5128" width="19.44140625" style="192" customWidth="1"/>
    <col min="5129" max="5129" width="11" style="192" customWidth="1"/>
    <col min="5130" max="5130" width="10.109375" style="192" customWidth="1"/>
    <col min="5131" max="5131" width="9.109375" style="192"/>
    <col min="5132" max="5132" width="16.6640625" style="192" customWidth="1"/>
    <col min="5133" max="5133" width="9.88671875" style="192" customWidth="1"/>
    <col min="5134" max="5134" width="2.5546875" style="192" bestFit="1" customWidth="1"/>
    <col min="5135" max="5135" width="9.109375" style="192"/>
    <col min="5136" max="5136" width="9" style="192" customWidth="1"/>
    <col min="5137" max="5376" width="9.109375" style="192"/>
    <col min="5377" max="5377" width="4.44140625" style="192" customWidth="1"/>
    <col min="5378" max="5378" width="30.5546875" style="192" customWidth="1"/>
    <col min="5379" max="5379" width="10.109375" style="192" customWidth="1"/>
    <col min="5380" max="5380" width="25.33203125" style="192" customWidth="1"/>
    <col min="5381" max="5381" width="2.44140625" style="192" customWidth="1"/>
    <col min="5382" max="5382" width="18.6640625" style="192" customWidth="1"/>
    <col min="5383" max="5383" width="20.44140625" style="192" customWidth="1"/>
    <col min="5384" max="5384" width="19.44140625" style="192" customWidth="1"/>
    <col min="5385" max="5385" width="11" style="192" customWidth="1"/>
    <col min="5386" max="5386" width="10.109375" style="192" customWidth="1"/>
    <col min="5387" max="5387" width="9.109375" style="192"/>
    <col min="5388" max="5388" width="16.6640625" style="192" customWidth="1"/>
    <col min="5389" max="5389" width="9.88671875" style="192" customWidth="1"/>
    <col min="5390" max="5390" width="2.5546875" style="192" bestFit="1" customWidth="1"/>
    <col min="5391" max="5391" width="9.109375" style="192"/>
    <col min="5392" max="5392" width="9" style="192" customWidth="1"/>
    <col min="5393" max="5632" width="9.109375" style="192"/>
    <col min="5633" max="5633" width="4.44140625" style="192" customWidth="1"/>
    <col min="5634" max="5634" width="30.5546875" style="192" customWidth="1"/>
    <col min="5635" max="5635" width="10.109375" style="192" customWidth="1"/>
    <col min="5636" max="5636" width="25.33203125" style="192" customWidth="1"/>
    <col min="5637" max="5637" width="2.44140625" style="192" customWidth="1"/>
    <col min="5638" max="5638" width="18.6640625" style="192" customWidth="1"/>
    <col min="5639" max="5639" width="20.44140625" style="192" customWidth="1"/>
    <col min="5640" max="5640" width="19.44140625" style="192" customWidth="1"/>
    <col min="5641" max="5641" width="11" style="192" customWidth="1"/>
    <col min="5642" max="5642" width="10.109375" style="192" customWidth="1"/>
    <col min="5643" max="5643" width="9.109375" style="192"/>
    <col min="5644" max="5644" width="16.6640625" style="192" customWidth="1"/>
    <col min="5645" max="5645" width="9.88671875" style="192" customWidth="1"/>
    <col min="5646" max="5646" width="2.5546875" style="192" bestFit="1" customWidth="1"/>
    <col min="5647" max="5647" width="9.109375" style="192"/>
    <col min="5648" max="5648" width="9" style="192" customWidth="1"/>
    <col min="5649" max="5888" width="9.109375" style="192"/>
    <col min="5889" max="5889" width="4.44140625" style="192" customWidth="1"/>
    <col min="5890" max="5890" width="30.5546875" style="192" customWidth="1"/>
    <col min="5891" max="5891" width="10.109375" style="192" customWidth="1"/>
    <col min="5892" max="5892" width="25.33203125" style="192" customWidth="1"/>
    <col min="5893" max="5893" width="2.44140625" style="192" customWidth="1"/>
    <col min="5894" max="5894" width="18.6640625" style="192" customWidth="1"/>
    <col min="5895" max="5895" width="20.44140625" style="192" customWidth="1"/>
    <col min="5896" max="5896" width="19.44140625" style="192" customWidth="1"/>
    <col min="5897" max="5897" width="11" style="192" customWidth="1"/>
    <col min="5898" max="5898" width="10.109375" style="192" customWidth="1"/>
    <col min="5899" max="5899" width="9.109375" style="192"/>
    <col min="5900" max="5900" width="16.6640625" style="192" customWidth="1"/>
    <col min="5901" max="5901" width="9.88671875" style="192" customWidth="1"/>
    <col min="5902" max="5902" width="2.5546875" style="192" bestFit="1" customWidth="1"/>
    <col min="5903" max="5903" width="9.109375" style="192"/>
    <col min="5904" max="5904" width="9" style="192" customWidth="1"/>
    <col min="5905" max="6144" width="9.109375" style="192"/>
    <col min="6145" max="6145" width="4.44140625" style="192" customWidth="1"/>
    <col min="6146" max="6146" width="30.5546875" style="192" customWidth="1"/>
    <col min="6147" max="6147" width="10.109375" style="192" customWidth="1"/>
    <col min="6148" max="6148" width="25.33203125" style="192" customWidth="1"/>
    <col min="6149" max="6149" width="2.44140625" style="192" customWidth="1"/>
    <col min="6150" max="6150" width="18.6640625" style="192" customWidth="1"/>
    <col min="6151" max="6151" width="20.44140625" style="192" customWidth="1"/>
    <col min="6152" max="6152" width="19.44140625" style="192" customWidth="1"/>
    <col min="6153" max="6153" width="11" style="192" customWidth="1"/>
    <col min="6154" max="6154" width="10.109375" style="192" customWidth="1"/>
    <col min="6155" max="6155" width="9.109375" style="192"/>
    <col min="6156" max="6156" width="16.6640625" style="192" customWidth="1"/>
    <col min="6157" max="6157" width="9.88671875" style="192" customWidth="1"/>
    <col min="6158" max="6158" width="2.5546875" style="192" bestFit="1" customWidth="1"/>
    <col min="6159" max="6159" width="9.109375" style="192"/>
    <col min="6160" max="6160" width="9" style="192" customWidth="1"/>
    <col min="6161" max="6400" width="9.109375" style="192"/>
    <col min="6401" max="6401" width="4.44140625" style="192" customWidth="1"/>
    <col min="6402" max="6402" width="30.5546875" style="192" customWidth="1"/>
    <col min="6403" max="6403" width="10.109375" style="192" customWidth="1"/>
    <col min="6404" max="6404" width="25.33203125" style="192" customWidth="1"/>
    <col min="6405" max="6405" width="2.44140625" style="192" customWidth="1"/>
    <col min="6406" max="6406" width="18.6640625" style="192" customWidth="1"/>
    <col min="6407" max="6407" width="20.44140625" style="192" customWidth="1"/>
    <col min="6408" max="6408" width="19.44140625" style="192" customWidth="1"/>
    <col min="6409" max="6409" width="11" style="192" customWidth="1"/>
    <col min="6410" max="6410" width="10.109375" style="192" customWidth="1"/>
    <col min="6411" max="6411" width="9.109375" style="192"/>
    <col min="6412" max="6412" width="16.6640625" style="192" customWidth="1"/>
    <col min="6413" max="6413" width="9.88671875" style="192" customWidth="1"/>
    <col min="6414" max="6414" width="2.5546875" style="192" bestFit="1" customWidth="1"/>
    <col min="6415" max="6415" width="9.109375" style="192"/>
    <col min="6416" max="6416" width="9" style="192" customWidth="1"/>
    <col min="6417" max="6656" width="9.109375" style="192"/>
    <col min="6657" max="6657" width="4.44140625" style="192" customWidth="1"/>
    <col min="6658" max="6658" width="30.5546875" style="192" customWidth="1"/>
    <col min="6659" max="6659" width="10.109375" style="192" customWidth="1"/>
    <col min="6660" max="6660" width="25.33203125" style="192" customWidth="1"/>
    <col min="6661" max="6661" width="2.44140625" style="192" customWidth="1"/>
    <col min="6662" max="6662" width="18.6640625" style="192" customWidth="1"/>
    <col min="6663" max="6663" width="20.44140625" style="192" customWidth="1"/>
    <col min="6664" max="6664" width="19.44140625" style="192" customWidth="1"/>
    <col min="6665" max="6665" width="11" style="192" customWidth="1"/>
    <col min="6666" max="6666" width="10.109375" style="192" customWidth="1"/>
    <col min="6667" max="6667" width="9.109375" style="192"/>
    <col min="6668" max="6668" width="16.6640625" style="192" customWidth="1"/>
    <col min="6669" max="6669" width="9.88671875" style="192" customWidth="1"/>
    <col min="6670" max="6670" width="2.5546875" style="192" bestFit="1" customWidth="1"/>
    <col min="6671" max="6671" width="9.109375" style="192"/>
    <col min="6672" max="6672" width="9" style="192" customWidth="1"/>
    <col min="6673" max="6912" width="9.109375" style="192"/>
    <col min="6913" max="6913" width="4.44140625" style="192" customWidth="1"/>
    <col min="6914" max="6914" width="30.5546875" style="192" customWidth="1"/>
    <col min="6915" max="6915" width="10.109375" style="192" customWidth="1"/>
    <col min="6916" max="6916" width="25.33203125" style="192" customWidth="1"/>
    <col min="6917" max="6917" width="2.44140625" style="192" customWidth="1"/>
    <col min="6918" max="6918" width="18.6640625" style="192" customWidth="1"/>
    <col min="6919" max="6919" width="20.44140625" style="192" customWidth="1"/>
    <col min="6920" max="6920" width="19.44140625" style="192" customWidth="1"/>
    <col min="6921" max="6921" width="11" style="192" customWidth="1"/>
    <col min="6922" max="6922" width="10.109375" style="192" customWidth="1"/>
    <col min="6923" max="6923" width="9.109375" style="192"/>
    <col min="6924" max="6924" width="16.6640625" style="192" customWidth="1"/>
    <col min="6925" max="6925" width="9.88671875" style="192" customWidth="1"/>
    <col min="6926" max="6926" width="2.5546875" style="192" bestFit="1" customWidth="1"/>
    <col min="6927" max="6927" width="9.109375" style="192"/>
    <col min="6928" max="6928" width="9" style="192" customWidth="1"/>
    <col min="6929" max="7168" width="9.109375" style="192"/>
    <col min="7169" max="7169" width="4.44140625" style="192" customWidth="1"/>
    <col min="7170" max="7170" width="30.5546875" style="192" customWidth="1"/>
    <col min="7171" max="7171" width="10.109375" style="192" customWidth="1"/>
    <col min="7172" max="7172" width="25.33203125" style="192" customWidth="1"/>
    <col min="7173" max="7173" width="2.44140625" style="192" customWidth="1"/>
    <col min="7174" max="7174" width="18.6640625" style="192" customWidth="1"/>
    <col min="7175" max="7175" width="20.44140625" style="192" customWidth="1"/>
    <col min="7176" max="7176" width="19.44140625" style="192" customWidth="1"/>
    <col min="7177" max="7177" width="11" style="192" customWidth="1"/>
    <col min="7178" max="7178" width="10.109375" style="192" customWidth="1"/>
    <col min="7179" max="7179" width="9.109375" style="192"/>
    <col min="7180" max="7180" width="16.6640625" style="192" customWidth="1"/>
    <col min="7181" max="7181" width="9.88671875" style="192" customWidth="1"/>
    <col min="7182" max="7182" width="2.5546875" style="192" bestFit="1" customWidth="1"/>
    <col min="7183" max="7183" width="9.109375" style="192"/>
    <col min="7184" max="7184" width="9" style="192" customWidth="1"/>
    <col min="7185" max="7424" width="9.109375" style="192"/>
    <col min="7425" max="7425" width="4.44140625" style="192" customWidth="1"/>
    <col min="7426" max="7426" width="30.5546875" style="192" customWidth="1"/>
    <col min="7427" max="7427" width="10.109375" style="192" customWidth="1"/>
    <col min="7428" max="7428" width="25.33203125" style="192" customWidth="1"/>
    <col min="7429" max="7429" width="2.44140625" style="192" customWidth="1"/>
    <col min="7430" max="7430" width="18.6640625" style="192" customWidth="1"/>
    <col min="7431" max="7431" width="20.44140625" style="192" customWidth="1"/>
    <col min="7432" max="7432" width="19.44140625" style="192" customWidth="1"/>
    <col min="7433" max="7433" width="11" style="192" customWidth="1"/>
    <col min="7434" max="7434" width="10.109375" style="192" customWidth="1"/>
    <col min="7435" max="7435" width="9.109375" style="192"/>
    <col min="7436" max="7436" width="16.6640625" style="192" customWidth="1"/>
    <col min="7437" max="7437" width="9.88671875" style="192" customWidth="1"/>
    <col min="7438" max="7438" width="2.5546875" style="192" bestFit="1" customWidth="1"/>
    <col min="7439" max="7439" width="9.109375" style="192"/>
    <col min="7440" max="7440" width="9" style="192" customWidth="1"/>
    <col min="7441" max="7680" width="9.109375" style="192"/>
    <col min="7681" max="7681" width="4.44140625" style="192" customWidth="1"/>
    <col min="7682" max="7682" width="30.5546875" style="192" customWidth="1"/>
    <col min="7683" max="7683" width="10.109375" style="192" customWidth="1"/>
    <col min="7684" max="7684" width="25.33203125" style="192" customWidth="1"/>
    <col min="7685" max="7685" width="2.44140625" style="192" customWidth="1"/>
    <col min="7686" max="7686" width="18.6640625" style="192" customWidth="1"/>
    <col min="7687" max="7687" width="20.44140625" style="192" customWidth="1"/>
    <col min="7688" max="7688" width="19.44140625" style="192" customWidth="1"/>
    <col min="7689" max="7689" width="11" style="192" customWidth="1"/>
    <col min="7690" max="7690" width="10.109375" style="192" customWidth="1"/>
    <col min="7691" max="7691" width="9.109375" style="192"/>
    <col min="7692" max="7692" width="16.6640625" style="192" customWidth="1"/>
    <col min="7693" max="7693" width="9.88671875" style="192" customWidth="1"/>
    <col min="7694" max="7694" width="2.5546875" style="192" bestFit="1" customWidth="1"/>
    <col min="7695" max="7695" width="9.109375" style="192"/>
    <col min="7696" max="7696" width="9" style="192" customWidth="1"/>
    <col min="7697" max="7936" width="9.109375" style="192"/>
    <col min="7937" max="7937" width="4.44140625" style="192" customWidth="1"/>
    <col min="7938" max="7938" width="30.5546875" style="192" customWidth="1"/>
    <col min="7939" max="7939" width="10.109375" style="192" customWidth="1"/>
    <col min="7940" max="7940" width="25.33203125" style="192" customWidth="1"/>
    <col min="7941" max="7941" width="2.44140625" style="192" customWidth="1"/>
    <col min="7942" max="7942" width="18.6640625" style="192" customWidth="1"/>
    <col min="7943" max="7943" width="20.44140625" style="192" customWidth="1"/>
    <col min="7944" max="7944" width="19.44140625" style="192" customWidth="1"/>
    <col min="7945" max="7945" width="11" style="192" customWidth="1"/>
    <col min="7946" max="7946" width="10.109375" style="192" customWidth="1"/>
    <col min="7947" max="7947" width="9.109375" style="192"/>
    <col min="7948" max="7948" width="16.6640625" style="192" customWidth="1"/>
    <col min="7949" max="7949" width="9.88671875" style="192" customWidth="1"/>
    <col min="7950" max="7950" width="2.5546875" style="192" bestFit="1" customWidth="1"/>
    <col min="7951" max="7951" width="9.109375" style="192"/>
    <col min="7952" max="7952" width="9" style="192" customWidth="1"/>
    <col min="7953" max="8192" width="9.109375" style="192"/>
    <col min="8193" max="8193" width="4.44140625" style="192" customWidth="1"/>
    <col min="8194" max="8194" width="30.5546875" style="192" customWidth="1"/>
    <col min="8195" max="8195" width="10.109375" style="192" customWidth="1"/>
    <col min="8196" max="8196" width="25.33203125" style="192" customWidth="1"/>
    <col min="8197" max="8197" width="2.44140625" style="192" customWidth="1"/>
    <col min="8198" max="8198" width="18.6640625" style="192" customWidth="1"/>
    <col min="8199" max="8199" width="20.44140625" style="192" customWidth="1"/>
    <col min="8200" max="8200" width="19.44140625" style="192" customWidth="1"/>
    <col min="8201" max="8201" width="11" style="192" customWidth="1"/>
    <col min="8202" max="8202" width="10.109375" style="192" customWidth="1"/>
    <col min="8203" max="8203" width="9.109375" style="192"/>
    <col min="8204" max="8204" width="16.6640625" style="192" customWidth="1"/>
    <col min="8205" max="8205" width="9.88671875" style="192" customWidth="1"/>
    <col min="8206" max="8206" width="2.5546875" style="192" bestFit="1" customWidth="1"/>
    <col min="8207" max="8207" width="9.109375" style="192"/>
    <col min="8208" max="8208" width="9" style="192" customWidth="1"/>
    <col min="8209" max="8448" width="9.109375" style="192"/>
    <col min="8449" max="8449" width="4.44140625" style="192" customWidth="1"/>
    <col min="8450" max="8450" width="30.5546875" style="192" customWidth="1"/>
    <col min="8451" max="8451" width="10.109375" style="192" customWidth="1"/>
    <col min="8452" max="8452" width="25.33203125" style="192" customWidth="1"/>
    <col min="8453" max="8453" width="2.44140625" style="192" customWidth="1"/>
    <col min="8454" max="8454" width="18.6640625" style="192" customWidth="1"/>
    <col min="8455" max="8455" width="20.44140625" style="192" customWidth="1"/>
    <col min="8456" max="8456" width="19.44140625" style="192" customWidth="1"/>
    <col min="8457" max="8457" width="11" style="192" customWidth="1"/>
    <col min="8458" max="8458" width="10.109375" style="192" customWidth="1"/>
    <col min="8459" max="8459" width="9.109375" style="192"/>
    <col min="8460" max="8460" width="16.6640625" style="192" customWidth="1"/>
    <col min="8461" max="8461" width="9.88671875" style="192" customWidth="1"/>
    <col min="8462" max="8462" width="2.5546875" style="192" bestFit="1" customWidth="1"/>
    <col min="8463" max="8463" width="9.109375" style="192"/>
    <col min="8464" max="8464" width="9" style="192" customWidth="1"/>
    <col min="8465" max="8704" width="9.109375" style="192"/>
    <col min="8705" max="8705" width="4.44140625" style="192" customWidth="1"/>
    <col min="8706" max="8706" width="30.5546875" style="192" customWidth="1"/>
    <col min="8707" max="8707" width="10.109375" style="192" customWidth="1"/>
    <col min="8708" max="8708" width="25.33203125" style="192" customWidth="1"/>
    <col min="8709" max="8709" width="2.44140625" style="192" customWidth="1"/>
    <col min="8710" max="8710" width="18.6640625" style="192" customWidth="1"/>
    <col min="8711" max="8711" width="20.44140625" style="192" customWidth="1"/>
    <col min="8712" max="8712" width="19.44140625" style="192" customWidth="1"/>
    <col min="8713" max="8713" width="11" style="192" customWidth="1"/>
    <col min="8714" max="8714" width="10.109375" style="192" customWidth="1"/>
    <col min="8715" max="8715" width="9.109375" style="192"/>
    <col min="8716" max="8716" width="16.6640625" style="192" customWidth="1"/>
    <col min="8717" max="8717" width="9.88671875" style="192" customWidth="1"/>
    <col min="8718" max="8718" width="2.5546875" style="192" bestFit="1" customWidth="1"/>
    <col min="8719" max="8719" width="9.109375" style="192"/>
    <col min="8720" max="8720" width="9" style="192" customWidth="1"/>
    <col min="8721" max="8960" width="9.109375" style="192"/>
    <col min="8961" max="8961" width="4.44140625" style="192" customWidth="1"/>
    <col min="8962" max="8962" width="30.5546875" style="192" customWidth="1"/>
    <col min="8963" max="8963" width="10.109375" style="192" customWidth="1"/>
    <col min="8964" max="8964" width="25.33203125" style="192" customWidth="1"/>
    <col min="8965" max="8965" width="2.44140625" style="192" customWidth="1"/>
    <col min="8966" max="8966" width="18.6640625" style="192" customWidth="1"/>
    <col min="8967" max="8967" width="20.44140625" style="192" customWidth="1"/>
    <col min="8968" max="8968" width="19.44140625" style="192" customWidth="1"/>
    <col min="8969" max="8969" width="11" style="192" customWidth="1"/>
    <col min="8970" max="8970" width="10.109375" style="192" customWidth="1"/>
    <col min="8971" max="8971" width="9.109375" style="192"/>
    <col min="8972" max="8972" width="16.6640625" style="192" customWidth="1"/>
    <col min="8973" max="8973" width="9.88671875" style="192" customWidth="1"/>
    <col min="8974" max="8974" width="2.5546875" style="192" bestFit="1" customWidth="1"/>
    <col min="8975" max="8975" width="9.109375" style="192"/>
    <col min="8976" max="8976" width="9" style="192" customWidth="1"/>
    <col min="8977" max="9216" width="9.109375" style="192"/>
    <col min="9217" max="9217" width="4.44140625" style="192" customWidth="1"/>
    <col min="9218" max="9218" width="30.5546875" style="192" customWidth="1"/>
    <col min="9219" max="9219" width="10.109375" style="192" customWidth="1"/>
    <col min="9220" max="9220" width="25.33203125" style="192" customWidth="1"/>
    <col min="9221" max="9221" width="2.44140625" style="192" customWidth="1"/>
    <col min="9222" max="9222" width="18.6640625" style="192" customWidth="1"/>
    <col min="9223" max="9223" width="20.44140625" style="192" customWidth="1"/>
    <col min="9224" max="9224" width="19.44140625" style="192" customWidth="1"/>
    <col min="9225" max="9225" width="11" style="192" customWidth="1"/>
    <col min="9226" max="9226" width="10.109375" style="192" customWidth="1"/>
    <col min="9227" max="9227" width="9.109375" style="192"/>
    <col min="9228" max="9228" width="16.6640625" style="192" customWidth="1"/>
    <col min="9229" max="9229" width="9.88671875" style="192" customWidth="1"/>
    <col min="9230" max="9230" width="2.5546875" style="192" bestFit="1" customWidth="1"/>
    <col min="9231" max="9231" width="9.109375" style="192"/>
    <col min="9232" max="9232" width="9" style="192" customWidth="1"/>
    <col min="9233" max="9472" width="9.109375" style="192"/>
    <col min="9473" max="9473" width="4.44140625" style="192" customWidth="1"/>
    <col min="9474" max="9474" width="30.5546875" style="192" customWidth="1"/>
    <col min="9475" max="9475" width="10.109375" style="192" customWidth="1"/>
    <col min="9476" max="9476" width="25.33203125" style="192" customWidth="1"/>
    <col min="9477" max="9477" width="2.44140625" style="192" customWidth="1"/>
    <col min="9478" max="9478" width="18.6640625" style="192" customWidth="1"/>
    <col min="9479" max="9479" width="20.44140625" style="192" customWidth="1"/>
    <col min="9480" max="9480" width="19.44140625" style="192" customWidth="1"/>
    <col min="9481" max="9481" width="11" style="192" customWidth="1"/>
    <col min="9482" max="9482" width="10.109375" style="192" customWidth="1"/>
    <col min="9483" max="9483" width="9.109375" style="192"/>
    <col min="9484" max="9484" width="16.6640625" style="192" customWidth="1"/>
    <col min="9485" max="9485" width="9.88671875" style="192" customWidth="1"/>
    <col min="9486" max="9486" width="2.5546875" style="192" bestFit="1" customWidth="1"/>
    <col min="9487" max="9487" width="9.109375" style="192"/>
    <col min="9488" max="9488" width="9" style="192" customWidth="1"/>
    <col min="9489" max="9728" width="9.109375" style="192"/>
    <col min="9729" max="9729" width="4.44140625" style="192" customWidth="1"/>
    <col min="9730" max="9730" width="30.5546875" style="192" customWidth="1"/>
    <col min="9731" max="9731" width="10.109375" style="192" customWidth="1"/>
    <col min="9732" max="9732" width="25.33203125" style="192" customWidth="1"/>
    <col min="9733" max="9733" width="2.44140625" style="192" customWidth="1"/>
    <col min="9734" max="9734" width="18.6640625" style="192" customWidth="1"/>
    <col min="9735" max="9735" width="20.44140625" style="192" customWidth="1"/>
    <col min="9736" max="9736" width="19.44140625" style="192" customWidth="1"/>
    <col min="9737" max="9737" width="11" style="192" customWidth="1"/>
    <col min="9738" max="9738" width="10.109375" style="192" customWidth="1"/>
    <col min="9739" max="9739" width="9.109375" style="192"/>
    <col min="9740" max="9740" width="16.6640625" style="192" customWidth="1"/>
    <col min="9741" max="9741" width="9.88671875" style="192" customWidth="1"/>
    <col min="9742" max="9742" width="2.5546875" style="192" bestFit="1" customWidth="1"/>
    <col min="9743" max="9743" width="9.109375" style="192"/>
    <col min="9744" max="9744" width="9" style="192" customWidth="1"/>
    <col min="9745" max="9984" width="9.109375" style="192"/>
    <col min="9985" max="9985" width="4.44140625" style="192" customWidth="1"/>
    <col min="9986" max="9986" width="30.5546875" style="192" customWidth="1"/>
    <col min="9987" max="9987" width="10.109375" style="192" customWidth="1"/>
    <col min="9988" max="9988" width="25.33203125" style="192" customWidth="1"/>
    <col min="9989" max="9989" width="2.44140625" style="192" customWidth="1"/>
    <col min="9990" max="9990" width="18.6640625" style="192" customWidth="1"/>
    <col min="9991" max="9991" width="20.44140625" style="192" customWidth="1"/>
    <col min="9992" max="9992" width="19.44140625" style="192" customWidth="1"/>
    <col min="9993" max="9993" width="11" style="192" customWidth="1"/>
    <col min="9994" max="9994" width="10.109375" style="192" customWidth="1"/>
    <col min="9995" max="9995" width="9.109375" style="192"/>
    <col min="9996" max="9996" width="16.6640625" style="192" customWidth="1"/>
    <col min="9997" max="9997" width="9.88671875" style="192" customWidth="1"/>
    <col min="9998" max="9998" width="2.5546875" style="192" bestFit="1" customWidth="1"/>
    <col min="9999" max="9999" width="9.109375" style="192"/>
    <col min="10000" max="10000" width="9" style="192" customWidth="1"/>
    <col min="10001" max="10240" width="9.109375" style="192"/>
    <col min="10241" max="10241" width="4.44140625" style="192" customWidth="1"/>
    <col min="10242" max="10242" width="30.5546875" style="192" customWidth="1"/>
    <col min="10243" max="10243" width="10.109375" style="192" customWidth="1"/>
    <col min="10244" max="10244" width="25.33203125" style="192" customWidth="1"/>
    <col min="10245" max="10245" width="2.44140625" style="192" customWidth="1"/>
    <col min="10246" max="10246" width="18.6640625" style="192" customWidth="1"/>
    <col min="10247" max="10247" width="20.44140625" style="192" customWidth="1"/>
    <col min="10248" max="10248" width="19.44140625" style="192" customWidth="1"/>
    <col min="10249" max="10249" width="11" style="192" customWidth="1"/>
    <col min="10250" max="10250" width="10.109375" style="192" customWidth="1"/>
    <col min="10251" max="10251" width="9.109375" style="192"/>
    <col min="10252" max="10252" width="16.6640625" style="192" customWidth="1"/>
    <col min="10253" max="10253" width="9.88671875" style="192" customWidth="1"/>
    <col min="10254" max="10254" width="2.5546875" style="192" bestFit="1" customWidth="1"/>
    <col min="10255" max="10255" width="9.109375" style="192"/>
    <col min="10256" max="10256" width="9" style="192" customWidth="1"/>
    <col min="10257" max="10496" width="9.109375" style="192"/>
    <col min="10497" max="10497" width="4.44140625" style="192" customWidth="1"/>
    <col min="10498" max="10498" width="30.5546875" style="192" customWidth="1"/>
    <col min="10499" max="10499" width="10.109375" style="192" customWidth="1"/>
    <col min="10500" max="10500" width="25.33203125" style="192" customWidth="1"/>
    <col min="10501" max="10501" width="2.44140625" style="192" customWidth="1"/>
    <col min="10502" max="10502" width="18.6640625" style="192" customWidth="1"/>
    <col min="10503" max="10503" width="20.44140625" style="192" customWidth="1"/>
    <col min="10504" max="10504" width="19.44140625" style="192" customWidth="1"/>
    <col min="10505" max="10505" width="11" style="192" customWidth="1"/>
    <col min="10506" max="10506" width="10.109375" style="192" customWidth="1"/>
    <col min="10507" max="10507" width="9.109375" style="192"/>
    <col min="10508" max="10508" width="16.6640625" style="192" customWidth="1"/>
    <col min="10509" max="10509" width="9.88671875" style="192" customWidth="1"/>
    <col min="10510" max="10510" width="2.5546875" style="192" bestFit="1" customWidth="1"/>
    <col min="10511" max="10511" width="9.109375" style="192"/>
    <col min="10512" max="10512" width="9" style="192" customWidth="1"/>
    <col min="10513" max="10752" width="9.109375" style="192"/>
    <col min="10753" max="10753" width="4.44140625" style="192" customWidth="1"/>
    <col min="10754" max="10754" width="30.5546875" style="192" customWidth="1"/>
    <col min="10755" max="10755" width="10.109375" style="192" customWidth="1"/>
    <col min="10756" max="10756" width="25.33203125" style="192" customWidth="1"/>
    <col min="10757" max="10757" width="2.44140625" style="192" customWidth="1"/>
    <col min="10758" max="10758" width="18.6640625" style="192" customWidth="1"/>
    <col min="10759" max="10759" width="20.44140625" style="192" customWidth="1"/>
    <col min="10760" max="10760" width="19.44140625" style="192" customWidth="1"/>
    <col min="10761" max="10761" width="11" style="192" customWidth="1"/>
    <col min="10762" max="10762" width="10.109375" style="192" customWidth="1"/>
    <col min="10763" max="10763" width="9.109375" style="192"/>
    <col min="10764" max="10764" width="16.6640625" style="192" customWidth="1"/>
    <col min="10765" max="10765" width="9.88671875" style="192" customWidth="1"/>
    <col min="10766" max="10766" width="2.5546875" style="192" bestFit="1" customWidth="1"/>
    <col min="10767" max="10767" width="9.109375" style="192"/>
    <col min="10768" max="10768" width="9" style="192" customWidth="1"/>
    <col min="10769" max="11008" width="9.109375" style="192"/>
    <col min="11009" max="11009" width="4.44140625" style="192" customWidth="1"/>
    <col min="11010" max="11010" width="30.5546875" style="192" customWidth="1"/>
    <col min="11011" max="11011" width="10.109375" style="192" customWidth="1"/>
    <col min="11012" max="11012" width="25.33203125" style="192" customWidth="1"/>
    <col min="11013" max="11013" width="2.44140625" style="192" customWidth="1"/>
    <col min="11014" max="11014" width="18.6640625" style="192" customWidth="1"/>
    <col min="11015" max="11015" width="20.44140625" style="192" customWidth="1"/>
    <col min="11016" max="11016" width="19.44140625" style="192" customWidth="1"/>
    <col min="11017" max="11017" width="11" style="192" customWidth="1"/>
    <col min="11018" max="11018" width="10.109375" style="192" customWidth="1"/>
    <col min="11019" max="11019" width="9.109375" style="192"/>
    <col min="11020" max="11020" width="16.6640625" style="192" customWidth="1"/>
    <col min="11021" max="11021" width="9.88671875" style="192" customWidth="1"/>
    <col min="11022" max="11022" width="2.5546875" style="192" bestFit="1" customWidth="1"/>
    <col min="11023" max="11023" width="9.109375" style="192"/>
    <col min="11024" max="11024" width="9" style="192" customWidth="1"/>
    <col min="11025" max="11264" width="9.109375" style="192"/>
    <col min="11265" max="11265" width="4.44140625" style="192" customWidth="1"/>
    <col min="11266" max="11266" width="30.5546875" style="192" customWidth="1"/>
    <col min="11267" max="11267" width="10.109375" style="192" customWidth="1"/>
    <col min="11268" max="11268" width="25.33203125" style="192" customWidth="1"/>
    <col min="11269" max="11269" width="2.44140625" style="192" customWidth="1"/>
    <col min="11270" max="11270" width="18.6640625" style="192" customWidth="1"/>
    <col min="11271" max="11271" width="20.44140625" style="192" customWidth="1"/>
    <col min="11272" max="11272" width="19.44140625" style="192" customWidth="1"/>
    <col min="11273" max="11273" width="11" style="192" customWidth="1"/>
    <col min="11274" max="11274" width="10.109375" style="192" customWidth="1"/>
    <col min="11275" max="11275" width="9.109375" style="192"/>
    <col min="11276" max="11276" width="16.6640625" style="192" customWidth="1"/>
    <col min="11277" max="11277" width="9.88671875" style="192" customWidth="1"/>
    <col min="11278" max="11278" width="2.5546875" style="192" bestFit="1" customWidth="1"/>
    <col min="11279" max="11279" width="9.109375" style="192"/>
    <col min="11280" max="11280" width="9" style="192" customWidth="1"/>
    <col min="11281" max="11520" width="9.109375" style="192"/>
    <col min="11521" max="11521" width="4.44140625" style="192" customWidth="1"/>
    <col min="11522" max="11522" width="30.5546875" style="192" customWidth="1"/>
    <col min="11523" max="11523" width="10.109375" style="192" customWidth="1"/>
    <col min="11524" max="11524" width="25.33203125" style="192" customWidth="1"/>
    <col min="11525" max="11525" width="2.44140625" style="192" customWidth="1"/>
    <col min="11526" max="11526" width="18.6640625" style="192" customWidth="1"/>
    <col min="11527" max="11527" width="20.44140625" style="192" customWidth="1"/>
    <col min="11528" max="11528" width="19.44140625" style="192" customWidth="1"/>
    <col min="11529" max="11529" width="11" style="192" customWidth="1"/>
    <col min="11530" max="11530" width="10.109375" style="192" customWidth="1"/>
    <col min="11531" max="11531" width="9.109375" style="192"/>
    <col min="11532" max="11532" width="16.6640625" style="192" customWidth="1"/>
    <col min="11533" max="11533" width="9.88671875" style="192" customWidth="1"/>
    <col min="11534" max="11534" width="2.5546875" style="192" bestFit="1" customWidth="1"/>
    <col min="11535" max="11535" width="9.109375" style="192"/>
    <col min="11536" max="11536" width="9" style="192" customWidth="1"/>
    <col min="11537" max="11776" width="9.109375" style="192"/>
    <col min="11777" max="11777" width="4.44140625" style="192" customWidth="1"/>
    <col min="11778" max="11778" width="30.5546875" style="192" customWidth="1"/>
    <col min="11779" max="11779" width="10.109375" style="192" customWidth="1"/>
    <col min="11780" max="11780" width="25.33203125" style="192" customWidth="1"/>
    <col min="11781" max="11781" width="2.44140625" style="192" customWidth="1"/>
    <col min="11782" max="11782" width="18.6640625" style="192" customWidth="1"/>
    <col min="11783" max="11783" width="20.44140625" style="192" customWidth="1"/>
    <col min="11784" max="11784" width="19.44140625" style="192" customWidth="1"/>
    <col min="11785" max="11785" width="11" style="192" customWidth="1"/>
    <col min="11786" max="11786" width="10.109375" style="192" customWidth="1"/>
    <col min="11787" max="11787" width="9.109375" style="192"/>
    <col min="11788" max="11788" width="16.6640625" style="192" customWidth="1"/>
    <col min="11789" max="11789" width="9.88671875" style="192" customWidth="1"/>
    <col min="11790" max="11790" width="2.5546875" style="192" bestFit="1" customWidth="1"/>
    <col min="11791" max="11791" width="9.109375" style="192"/>
    <col min="11792" max="11792" width="9" style="192" customWidth="1"/>
    <col min="11793" max="12032" width="9.109375" style="192"/>
    <col min="12033" max="12033" width="4.44140625" style="192" customWidth="1"/>
    <col min="12034" max="12034" width="30.5546875" style="192" customWidth="1"/>
    <col min="12035" max="12035" width="10.109375" style="192" customWidth="1"/>
    <col min="12036" max="12036" width="25.33203125" style="192" customWidth="1"/>
    <col min="12037" max="12037" width="2.44140625" style="192" customWidth="1"/>
    <col min="12038" max="12038" width="18.6640625" style="192" customWidth="1"/>
    <col min="12039" max="12039" width="20.44140625" style="192" customWidth="1"/>
    <col min="12040" max="12040" width="19.44140625" style="192" customWidth="1"/>
    <col min="12041" max="12041" width="11" style="192" customWidth="1"/>
    <col min="12042" max="12042" width="10.109375" style="192" customWidth="1"/>
    <col min="12043" max="12043" width="9.109375" style="192"/>
    <col min="12044" max="12044" width="16.6640625" style="192" customWidth="1"/>
    <col min="12045" max="12045" width="9.88671875" style="192" customWidth="1"/>
    <col min="12046" max="12046" width="2.5546875" style="192" bestFit="1" customWidth="1"/>
    <col min="12047" max="12047" width="9.109375" style="192"/>
    <col min="12048" max="12048" width="9" style="192" customWidth="1"/>
    <col min="12049" max="12288" width="9.109375" style="192"/>
    <col min="12289" max="12289" width="4.44140625" style="192" customWidth="1"/>
    <col min="12290" max="12290" width="30.5546875" style="192" customWidth="1"/>
    <col min="12291" max="12291" width="10.109375" style="192" customWidth="1"/>
    <col min="12292" max="12292" width="25.33203125" style="192" customWidth="1"/>
    <col min="12293" max="12293" width="2.44140625" style="192" customWidth="1"/>
    <col min="12294" max="12294" width="18.6640625" style="192" customWidth="1"/>
    <col min="12295" max="12295" width="20.44140625" style="192" customWidth="1"/>
    <col min="12296" max="12296" width="19.44140625" style="192" customWidth="1"/>
    <col min="12297" max="12297" width="11" style="192" customWidth="1"/>
    <col min="12298" max="12298" width="10.109375" style="192" customWidth="1"/>
    <col min="12299" max="12299" width="9.109375" style="192"/>
    <col min="12300" max="12300" width="16.6640625" style="192" customWidth="1"/>
    <col min="12301" max="12301" width="9.88671875" style="192" customWidth="1"/>
    <col min="12302" max="12302" width="2.5546875" style="192" bestFit="1" customWidth="1"/>
    <col min="12303" max="12303" width="9.109375" style="192"/>
    <col min="12304" max="12304" width="9" style="192" customWidth="1"/>
    <col min="12305" max="12544" width="9.109375" style="192"/>
    <col min="12545" max="12545" width="4.44140625" style="192" customWidth="1"/>
    <col min="12546" max="12546" width="30.5546875" style="192" customWidth="1"/>
    <col min="12547" max="12547" width="10.109375" style="192" customWidth="1"/>
    <col min="12548" max="12548" width="25.33203125" style="192" customWidth="1"/>
    <col min="12549" max="12549" width="2.44140625" style="192" customWidth="1"/>
    <col min="12550" max="12550" width="18.6640625" style="192" customWidth="1"/>
    <col min="12551" max="12551" width="20.44140625" style="192" customWidth="1"/>
    <col min="12552" max="12552" width="19.44140625" style="192" customWidth="1"/>
    <col min="12553" max="12553" width="11" style="192" customWidth="1"/>
    <col min="12554" max="12554" width="10.109375" style="192" customWidth="1"/>
    <col min="12555" max="12555" width="9.109375" style="192"/>
    <col min="12556" max="12556" width="16.6640625" style="192" customWidth="1"/>
    <col min="12557" max="12557" width="9.88671875" style="192" customWidth="1"/>
    <col min="12558" max="12558" width="2.5546875" style="192" bestFit="1" customWidth="1"/>
    <col min="12559" max="12559" width="9.109375" style="192"/>
    <col min="12560" max="12560" width="9" style="192" customWidth="1"/>
    <col min="12561" max="12800" width="9.109375" style="192"/>
    <col min="12801" max="12801" width="4.44140625" style="192" customWidth="1"/>
    <col min="12802" max="12802" width="30.5546875" style="192" customWidth="1"/>
    <col min="12803" max="12803" width="10.109375" style="192" customWidth="1"/>
    <col min="12804" max="12804" width="25.33203125" style="192" customWidth="1"/>
    <col min="12805" max="12805" width="2.44140625" style="192" customWidth="1"/>
    <col min="12806" max="12806" width="18.6640625" style="192" customWidth="1"/>
    <col min="12807" max="12807" width="20.44140625" style="192" customWidth="1"/>
    <col min="12808" max="12808" width="19.44140625" style="192" customWidth="1"/>
    <col min="12809" max="12809" width="11" style="192" customWidth="1"/>
    <col min="12810" max="12810" width="10.109375" style="192" customWidth="1"/>
    <col min="12811" max="12811" width="9.109375" style="192"/>
    <col min="12812" max="12812" width="16.6640625" style="192" customWidth="1"/>
    <col min="12813" max="12813" width="9.88671875" style="192" customWidth="1"/>
    <col min="12814" max="12814" width="2.5546875" style="192" bestFit="1" customWidth="1"/>
    <col min="12815" max="12815" width="9.109375" style="192"/>
    <col min="12816" max="12816" width="9" style="192" customWidth="1"/>
    <col min="12817" max="13056" width="9.109375" style="192"/>
    <col min="13057" max="13057" width="4.44140625" style="192" customWidth="1"/>
    <col min="13058" max="13058" width="30.5546875" style="192" customWidth="1"/>
    <col min="13059" max="13059" width="10.109375" style="192" customWidth="1"/>
    <col min="13060" max="13060" width="25.33203125" style="192" customWidth="1"/>
    <col min="13061" max="13061" width="2.44140625" style="192" customWidth="1"/>
    <col min="13062" max="13062" width="18.6640625" style="192" customWidth="1"/>
    <col min="13063" max="13063" width="20.44140625" style="192" customWidth="1"/>
    <col min="13064" max="13064" width="19.44140625" style="192" customWidth="1"/>
    <col min="13065" max="13065" width="11" style="192" customWidth="1"/>
    <col min="13066" max="13066" width="10.109375" style="192" customWidth="1"/>
    <col min="13067" max="13067" width="9.109375" style="192"/>
    <col min="13068" max="13068" width="16.6640625" style="192" customWidth="1"/>
    <col min="13069" max="13069" width="9.88671875" style="192" customWidth="1"/>
    <col min="13070" max="13070" width="2.5546875" style="192" bestFit="1" customWidth="1"/>
    <col min="13071" max="13071" width="9.109375" style="192"/>
    <col min="13072" max="13072" width="9" style="192" customWidth="1"/>
    <col min="13073" max="13312" width="9.109375" style="192"/>
    <col min="13313" max="13313" width="4.44140625" style="192" customWidth="1"/>
    <col min="13314" max="13314" width="30.5546875" style="192" customWidth="1"/>
    <col min="13315" max="13315" width="10.109375" style="192" customWidth="1"/>
    <col min="13316" max="13316" width="25.33203125" style="192" customWidth="1"/>
    <col min="13317" max="13317" width="2.44140625" style="192" customWidth="1"/>
    <col min="13318" max="13318" width="18.6640625" style="192" customWidth="1"/>
    <col min="13319" max="13319" width="20.44140625" style="192" customWidth="1"/>
    <col min="13320" max="13320" width="19.44140625" style="192" customWidth="1"/>
    <col min="13321" max="13321" width="11" style="192" customWidth="1"/>
    <col min="13322" max="13322" width="10.109375" style="192" customWidth="1"/>
    <col min="13323" max="13323" width="9.109375" style="192"/>
    <col min="13324" max="13324" width="16.6640625" style="192" customWidth="1"/>
    <col min="13325" max="13325" width="9.88671875" style="192" customWidth="1"/>
    <col min="13326" max="13326" width="2.5546875" style="192" bestFit="1" customWidth="1"/>
    <col min="13327" max="13327" width="9.109375" style="192"/>
    <col min="13328" max="13328" width="9" style="192" customWidth="1"/>
    <col min="13329" max="13568" width="9.109375" style="192"/>
    <col min="13569" max="13569" width="4.44140625" style="192" customWidth="1"/>
    <col min="13570" max="13570" width="30.5546875" style="192" customWidth="1"/>
    <col min="13571" max="13571" width="10.109375" style="192" customWidth="1"/>
    <col min="13572" max="13572" width="25.33203125" style="192" customWidth="1"/>
    <col min="13573" max="13573" width="2.44140625" style="192" customWidth="1"/>
    <col min="13574" max="13574" width="18.6640625" style="192" customWidth="1"/>
    <col min="13575" max="13575" width="20.44140625" style="192" customWidth="1"/>
    <col min="13576" max="13576" width="19.44140625" style="192" customWidth="1"/>
    <col min="13577" max="13577" width="11" style="192" customWidth="1"/>
    <col min="13578" max="13578" width="10.109375" style="192" customWidth="1"/>
    <col min="13579" max="13579" width="9.109375" style="192"/>
    <col min="13580" max="13580" width="16.6640625" style="192" customWidth="1"/>
    <col min="13581" max="13581" width="9.88671875" style="192" customWidth="1"/>
    <col min="13582" max="13582" width="2.5546875" style="192" bestFit="1" customWidth="1"/>
    <col min="13583" max="13583" width="9.109375" style="192"/>
    <col min="13584" max="13584" width="9" style="192" customWidth="1"/>
    <col min="13585" max="13824" width="9.109375" style="192"/>
    <col min="13825" max="13825" width="4.44140625" style="192" customWidth="1"/>
    <col min="13826" max="13826" width="30.5546875" style="192" customWidth="1"/>
    <col min="13827" max="13827" width="10.109375" style="192" customWidth="1"/>
    <col min="13828" max="13828" width="25.33203125" style="192" customWidth="1"/>
    <col min="13829" max="13829" width="2.44140625" style="192" customWidth="1"/>
    <col min="13830" max="13830" width="18.6640625" style="192" customWidth="1"/>
    <col min="13831" max="13831" width="20.44140625" style="192" customWidth="1"/>
    <col min="13832" max="13832" width="19.44140625" style="192" customWidth="1"/>
    <col min="13833" max="13833" width="11" style="192" customWidth="1"/>
    <col min="13834" max="13834" width="10.109375" style="192" customWidth="1"/>
    <col min="13835" max="13835" width="9.109375" style="192"/>
    <col min="13836" max="13836" width="16.6640625" style="192" customWidth="1"/>
    <col min="13837" max="13837" width="9.88671875" style="192" customWidth="1"/>
    <col min="13838" max="13838" width="2.5546875" style="192" bestFit="1" customWidth="1"/>
    <col min="13839" max="13839" width="9.109375" style="192"/>
    <col min="13840" max="13840" width="9" style="192" customWidth="1"/>
    <col min="13841" max="14080" width="9.109375" style="192"/>
    <col min="14081" max="14081" width="4.44140625" style="192" customWidth="1"/>
    <col min="14082" max="14082" width="30.5546875" style="192" customWidth="1"/>
    <col min="14083" max="14083" width="10.109375" style="192" customWidth="1"/>
    <col min="14084" max="14084" width="25.33203125" style="192" customWidth="1"/>
    <col min="14085" max="14085" width="2.44140625" style="192" customWidth="1"/>
    <col min="14086" max="14086" width="18.6640625" style="192" customWidth="1"/>
    <col min="14087" max="14087" width="20.44140625" style="192" customWidth="1"/>
    <col min="14088" max="14088" width="19.44140625" style="192" customWidth="1"/>
    <col min="14089" max="14089" width="11" style="192" customWidth="1"/>
    <col min="14090" max="14090" width="10.109375" style="192" customWidth="1"/>
    <col min="14091" max="14091" width="9.109375" style="192"/>
    <col min="14092" max="14092" width="16.6640625" style="192" customWidth="1"/>
    <col min="14093" max="14093" width="9.88671875" style="192" customWidth="1"/>
    <col min="14094" max="14094" width="2.5546875" style="192" bestFit="1" customWidth="1"/>
    <col min="14095" max="14095" width="9.109375" style="192"/>
    <col min="14096" max="14096" width="9" style="192" customWidth="1"/>
    <col min="14097" max="14336" width="9.109375" style="192"/>
    <col min="14337" max="14337" width="4.44140625" style="192" customWidth="1"/>
    <col min="14338" max="14338" width="30.5546875" style="192" customWidth="1"/>
    <col min="14339" max="14339" width="10.109375" style="192" customWidth="1"/>
    <col min="14340" max="14340" width="25.33203125" style="192" customWidth="1"/>
    <col min="14341" max="14341" width="2.44140625" style="192" customWidth="1"/>
    <col min="14342" max="14342" width="18.6640625" style="192" customWidth="1"/>
    <col min="14343" max="14343" width="20.44140625" style="192" customWidth="1"/>
    <col min="14344" max="14344" width="19.44140625" style="192" customWidth="1"/>
    <col min="14345" max="14345" width="11" style="192" customWidth="1"/>
    <col min="14346" max="14346" width="10.109375" style="192" customWidth="1"/>
    <col min="14347" max="14347" width="9.109375" style="192"/>
    <col min="14348" max="14348" width="16.6640625" style="192" customWidth="1"/>
    <col min="14349" max="14349" width="9.88671875" style="192" customWidth="1"/>
    <col min="14350" max="14350" width="2.5546875" style="192" bestFit="1" customWidth="1"/>
    <col min="14351" max="14351" width="9.109375" style="192"/>
    <col min="14352" max="14352" width="9" style="192" customWidth="1"/>
    <col min="14353" max="14592" width="9.109375" style="192"/>
    <col min="14593" max="14593" width="4.44140625" style="192" customWidth="1"/>
    <col min="14594" max="14594" width="30.5546875" style="192" customWidth="1"/>
    <col min="14595" max="14595" width="10.109375" style="192" customWidth="1"/>
    <col min="14596" max="14596" width="25.33203125" style="192" customWidth="1"/>
    <col min="14597" max="14597" width="2.44140625" style="192" customWidth="1"/>
    <col min="14598" max="14598" width="18.6640625" style="192" customWidth="1"/>
    <col min="14599" max="14599" width="20.44140625" style="192" customWidth="1"/>
    <col min="14600" max="14600" width="19.44140625" style="192" customWidth="1"/>
    <col min="14601" max="14601" width="11" style="192" customWidth="1"/>
    <col min="14602" max="14602" width="10.109375" style="192" customWidth="1"/>
    <col min="14603" max="14603" width="9.109375" style="192"/>
    <col min="14604" max="14604" width="16.6640625" style="192" customWidth="1"/>
    <col min="14605" max="14605" width="9.88671875" style="192" customWidth="1"/>
    <col min="14606" max="14606" width="2.5546875" style="192" bestFit="1" customWidth="1"/>
    <col min="14607" max="14607" width="9.109375" style="192"/>
    <col min="14608" max="14608" width="9" style="192" customWidth="1"/>
    <col min="14609" max="14848" width="9.109375" style="192"/>
    <col min="14849" max="14849" width="4.44140625" style="192" customWidth="1"/>
    <col min="14850" max="14850" width="30.5546875" style="192" customWidth="1"/>
    <col min="14851" max="14851" width="10.109375" style="192" customWidth="1"/>
    <col min="14852" max="14852" width="25.33203125" style="192" customWidth="1"/>
    <col min="14853" max="14853" width="2.44140625" style="192" customWidth="1"/>
    <col min="14854" max="14854" width="18.6640625" style="192" customWidth="1"/>
    <col min="14855" max="14855" width="20.44140625" style="192" customWidth="1"/>
    <col min="14856" max="14856" width="19.44140625" style="192" customWidth="1"/>
    <col min="14857" max="14857" width="11" style="192" customWidth="1"/>
    <col min="14858" max="14858" width="10.109375" style="192" customWidth="1"/>
    <col min="14859" max="14859" width="9.109375" style="192"/>
    <col min="14860" max="14860" width="16.6640625" style="192" customWidth="1"/>
    <col min="14861" max="14861" width="9.88671875" style="192" customWidth="1"/>
    <col min="14862" max="14862" width="2.5546875" style="192" bestFit="1" customWidth="1"/>
    <col min="14863" max="14863" width="9.109375" style="192"/>
    <col min="14864" max="14864" width="9" style="192" customWidth="1"/>
    <col min="14865" max="15104" width="9.109375" style="192"/>
    <col min="15105" max="15105" width="4.44140625" style="192" customWidth="1"/>
    <col min="15106" max="15106" width="30.5546875" style="192" customWidth="1"/>
    <col min="15107" max="15107" width="10.109375" style="192" customWidth="1"/>
    <col min="15108" max="15108" width="25.33203125" style="192" customWidth="1"/>
    <col min="15109" max="15109" width="2.44140625" style="192" customWidth="1"/>
    <col min="15110" max="15110" width="18.6640625" style="192" customWidth="1"/>
    <col min="15111" max="15111" width="20.44140625" style="192" customWidth="1"/>
    <col min="15112" max="15112" width="19.44140625" style="192" customWidth="1"/>
    <col min="15113" max="15113" width="11" style="192" customWidth="1"/>
    <col min="15114" max="15114" width="10.109375" style="192" customWidth="1"/>
    <col min="15115" max="15115" width="9.109375" style="192"/>
    <col min="15116" max="15116" width="16.6640625" style="192" customWidth="1"/>
    <col min="15117" max="15117" width="9.88671875" style="192" customWidth="1"/>
    <col min="15118" max="15118" width="2.5546875" style="192" bestFit="1" customWidth="1"/>
    <col min="15119" max="15119" width="9.109375" style="192"/>
    <col min="15120" max="15120" width="9" style="192" customWidth="1"/>
    <col min="15121" max="15360" width="9.109375" style="192"/>
    <col min="15361" max="15361" width="4.44140625" style="192" customWidth="1"/>
    <col min="15362" max="15362" width="30.5546875" style="192" customWidth="1"/>
    <col min="15363" max="15363" width="10.109375" style="192" customWidth="1"/>
    <col min="15364" max="15364" width="25.33203125" style="192" customWidth="1"/>
    <col min="15365" max="15365" width="2.44140625" style="192" customWidth="1"/>
    <col min="15366" max="15366" width="18.6640625" style="192" customWidth="1"/>
    <col min="15367" max="15367" width="20.44140625" style="192" customWidth="1"/>
    <col min="15368" max="15368" width="19.44140625" style="192" customWidth="1"/>
    <col min="15369" max="15369" width="11" style="192" customWidth="1"/>
    <col min="15370" max="15370" width="10.109375" style="192" customWidth="1"/>
    <col min="15371" max="15371" width="9.109375" style="192"/>
    <col min="15372" max="15372" width="16.6640625" style="192" customWidth="1"/>
    <col min="15373" max="15373" width="9.88671875" style="192" customWidth="1"/>
    <col min="15374" max="15374" width="2.5546875" style="192" bestFit="1" customWidth="1"/>
    <col min="15375" max="15375" width="9.109375" style="192"/>
    <col min="15376" max="15376" width="9" style="192" customWidth="1"/>
    <col min="15377" max="15616" width="9.109375" style="192"/>
    <col min="15617" max="15617" width="4.44140625" style="192" customWidth="1"/>
    <col min="15618" max="15618" width="30.5546875" style="192" customWidth="1"/>
    <col min="15619" max="15619" width="10.109375" style="192" customWidth="1"/>
    <col min="15620" max="15620" width="25.33203125" style="192" customWidth="1"/>
    <col min="15621" max="15621" width="2.44140625" style="192" customWidth="1"/>
    <col min="15622" max="15622" width="18.6640625" style="192" customWidth="1"/>
    <col min="15623" max="15623" width="20.44140625" style="192" customWidth="1"/>
    <col min="15624" max="15624" width="19.44140625" style="192" customWidth="1"/>
    <col min="15625" max="15625" width="11" style="192" customWidth="1"/>
    <col min="15626" max="15626" width="10.109375" style="192" customWidth="1"/>
    <col min="15627" max="15627" width="9.109375" style="192"/>
    <col min="15628" max="15628" width="16.6640625" style="192" customWidth="1"/>
    <col min="15629" max="15629" width="9.88671875" style="192" customWidth="1"/>
    <col min="15630" max="15630" width="2.5546875" style="192" bestFit="1" customWidth="1"/>
    <col min="15631" max="15631" width="9.109375" style="192"/>
    <col min="15632" max="15632" width="9" style="192" customWidth="1"/>
    <col min="15633" max="15872" width="9.109375" style="192"/>
    <col min="15873" max="15873" width="4.44140625" style="192" customWidth="1"/>
    <col min="15874" max="15874" width="30.5546875" style="192" customWidth="1"/>
    <col min="15875" max="15875" width="10.109375" style="192" customWidth="1"/>
    <col min="15876" max="15876" width="25.33203125" style="192" customWidth="1"/>
    <col min="15877" max="15877" width="2.44140625" style="192" customWidth="1"/>
    <col min="15878" max="15878" width="18.6640625" style="192" customWidth="1"/>
    <col min="15879" max="15879" width="20.44140625" style="192" customWidth="1"/>
    <col min="15880" max="15880" width="19.44140625" style="192" customWidth="1"/>
    <col min="15881" max="15881" width="11" style="192" customWidth="1"/>
    <col min="15882" max="15882" width="10.109375" style="192" customWidth="1"/>
    <col min="15883" max="15883" width="9.109375" style="192"/>
    <col min="15884" max="15884" width="16.6640625" style="192" customWidth="1"/>
    <col min="15885" max="15885" width="9.88671875" style="192" customWidth="1"/>
    <col min="15886" max="15886" width="2.5546875" style="192" bestFit="1" customWidth="1"/>
    <col min="15887" max="15887" width="9.109375" style="192"/>
    <col min="15888" max="15888" width="9" style="192" customWidth="1"/>
    <col min="15889" max="16128" width="9.109375" style="192"/>
    <col min="16129" max="16129" width="4.44140625" style="192" customWidth="1"/>
    <col min="16130" max="16130" width="30.5546875" style="192" customWidth="1"/>
    <col min="16131" max="16131" width="10.109375" style="192" customWidth="1"/>
    <col min="16132" max="16132" width="25.33203125" style="192" customWidth="1"/>
    <col min="16133" max="16133" width="2.44140625" style="192" customWidth="1"/>
    <col min="16134" max="16134" width="18.6640625" style="192" customWidth="1"/>
    <col min="16135" max="16135" width="20.44140625" style="192" customWidth="1"/>
    <col min="16136" max="16136" width="19.44140625" style="192" customWidth="1"/>
    <col min="16137" max="16137" width="11" style="192" customWidth="1"/>
    <col min="16138" max="16138" width="10.109375" style="192" customWidth="1"/>
    <col min="16139" max="16139" width="9.109375" style="192"/>
    <col min="16140" max="16140" width="16.6640625" style="192" customWidth="1"/>
    <col min="16141" max="16141" width="9.88671875" style="192" customWidth="1"/>
    <col min="16142" max="16142" width="2.5546875" style="192" bestFit="1" customWidth="1"/>
    <col min="16143" max="16143" width="9.109375" style="192"/>
    <col min="16144" max="16144" width="9" style="192" customWidth="1"/>
    <col min="16145" max="16384" width="9.109375" style="192"/>
  </cols>
  <sheetData>
    <row r="1" spans="1:16" ht="14.25" customHeight="1" x14ac:dyDescent="0.3">
      <c r="A1" s="109" t="s">
        <v>1030</v>
      </c>
      <c r="B1" s="192"/>
      <c r="I1" s="228"/>
      <c r="L1" s="299"/>
      <c r="M1" s="417"/>
    </row>
    <row r="2" spans="1:16" ht="14.25" customHeight="1" x14ac:dyDescent="0.3">
      <c r="A2" s="109"/>
      <c r="B2" s="192"/>
      <c r="I2" s="228"/>
      <c r="L2" s="299"/>
      <c r="M2" s="417"/>
    </row>
    <row r="3" spans="1:16" s="418" customFormat="1" ht="31.5" customHeight="1" x14ac:dyDescent="0.3">
      <c r="A3" s="1094" t="s">
        <v>967</v>
      </c>
      <c r="B3" s="1094"/>
      <c r="C3" s="1094"/>
      <c r="D3" s="1094"/>
      <c r="E3" s="1094"/>
      <c r="F3" s="1094"/>
      <c r="G3" s="420"/>
      <c r="H3" s="419"/>
      <c r="I3" s="421"/>
      <c r="L3" s="422"/>
      <c r="M3" s="423"/>
    </row>
    <row r="4" spans="1:16" ht="14.25" customHeight="1" x14ac:dyDescent="0.3">
      <c r="A4" s="184"/>
      <c r="B4" s="109"/>
      <c r="I4" s="228"/>
      <c r="L4" s="299"/>
      <c r="M4" s="417"/>
    </row>
    <row r="5" spans="1:16" s="315" customFormat="1" ht="18" thickBot="1" x14ac:dyDescent="0.35">
      <c r="A5" s="119" t="s">
        <v>833</v>
      </c>
      <c r="B5" s="424"/>
      <c r="C5" s="425"/>
      <c r="D5" s="426"/>
      <c r="E5" s="427"/>
      <c r="F5" s="427"/>
      <c r="G5" s="314"/>
      <c r="H5" s="316"/>
    </row>
    <row r="6" spans="1:16" s="131" customFormat="1" ht="14.25" customHeight="1" x14ac:dyDescent="0.3">
      <c r="A6" s="269"/>
      <c r="B6" s="270"/>
      <c r="C6" s="269"/>
      <c r="D6" s="271"/>
      <c r="E6" s="272"/>
      <c r="F6" s="272"/>
      <c r="G6" s="128"/>
      <c r="H6" s="129"/>
      <c r="I6" s="234"/>
      <c r="J6" s="309"/>
      <c r="L6" s="309"/>
    </row>
    <row r="7" spans="1:16" s="131" customFormat="1" ht="12.75" customHeight="1" x14ac:dyDescent="0.3">
      <c r="A7" s="126" t="s">
        <v>710</v>
      </c>
      <c r="B7" s="127"/>
      <c r="C7" s="126"/>
      <c r="D7" s="126"/>
      <c r="E7" s="126"/>
      <c r="F7" s="126"/>
      <c r="G7" s="128"/>
      <c r="H7" s="129"/>
      <c r="I7" s="130"/>
    </row>
    <row r="8" spans="1:16" s="144" customFormat="1" x14ac:dyDescent="0.3">
      <c r="A8" s="399"/>
      <c r="B8" s="401"/>
      <c r="C8" s="402"/>
      <c r="D8" s="428"/>
      <c r="E8" s="317"/>
      <c r="F8" s="317" t="s">
        <v>604</v>
      </c>
      <c r="G8" s="404"/>
      <c r="H8" s="429"/>
      <c r="M8" s="131"/>
      <c r="O8" s="146"/>
      <c r="P8" s="146"/>
    </row>
    <row r="9" spans="1:16" s="144" customFormat="1" x14ac:dyDescent="0.3">
      <c r="A9" s="142"/>
      <c r="B9" s="143"/>
      <c r="D9" s="145"/>
      <c r="E9" s="146"/>
      <c r="F9" s="146"/>
      <c r="G9" s="147"/>
      <c r="M9" s="131"/>
      <c r="O9" s="146"/>
      <c r="P9" s="146"/>
    </row>
    <row r="10" spans="1:16" s="131" customFormat="1" x14ac:dyDescent="0.3">
      <c r="A10" s="159"/>
      <c r="B10" s="156"/>
      <c r="C10" s="157"/>
      <c r="D10" s="158"/>
      <c r="E10" s="159"/>
      <c r="F10" s="160"/>
      <c r="G10" s="128"/>
      <c r="H10" s="157"/>
    </row>
    <row r="11" spans="1:16" s="154" customFormat="1" ht="15.6" x14ac:dyDescent="0.3">
      <c r="A11" s="430" t="s">
        <v>1000</v>
      </c>
      <c r="B11" s="149" t="s">
        <v>968</v>
      </c>
      <c r="C11" s="150"/>
      <c r="D11" s="151"/>
      <c r="E11" s="150"/>
      <c r="F11" s="152">
        <f>'3.1 Rekapitulacija PZ-3'!E27</f>
        <v>4000</v>
      </c>
      <c r="G11" s="153"/>
      <c r="H11" s="150"/>
    </row>
    <row r="12" spans="1:16" s="154" customFormat="1" ht="15.6" x14ac:dyDescent="0.3">
      <c r="A12" s="430"/>
      <c r="B12" s="149"/>
      <c r="C12" s="150"/>
      <c r="D12" s="151"/>
      <c r="E12" s="150"/>
      <c r="F12" s="152"/>
      <c r="G12" s="153"/>
      <c r="H12" s="150"/>
    </row>
    <row r="13" spans="1:16" s="154" customFormat="1" ht="15.6" x14ac:dyDescent="0.3">
      <c r="A13" s="430" t="s">
        <v>1001</v>
      </c>
      <c r="B13" s="149" t="s">
        <v>834</v>
      </c>
      <c r="C13" s="150"/>
      <c r="D13" s="151"/>
      <c r="E13" s="150"/>
      <c r="F13" s="152">
        <f>'3.2 REK. Kolesarska steza'!E13</f>
        <v>7000</v>
      </c>
      <c r="G13" s="153"/>
      <c r="H13" s="150"/>
    </row>
    <row r="14" spans="1:16" s="154" customFormat="1" ht="15.6" x14ac:dyDescent="0.3">
      <c r="A14" s="430"/>
      <c r="B14" s="149"/>
      <c r="C14" s="150"/>
      <c r="D14" s="151"/>
      <c r="E14" s="150"/>
      <c r="F14" s="152"/>
      <c r="G14" s="153"/>
      <c r="H14" s="150"/>
    </row>
    <row r="15" spans="1:16" s="154" customFormat="1" ht="16.2" thickBot="1" x14ac:dyDescent="0.35">
      <c r="A15" s="168"/>
      <c r="B15" s="169"/>
      <c r="C15" s="170"/>
      <c r="D15" s="171"/>
      <c r="E15" s="170"/>
      <c r="F15" s="172"/>
      <c r="G15" s="153"/>
      <c r="H15" s="150"/>
    </row>
    <row r="16" spans="1:16" s="130" customFormat="1" ht="12" thickTop="1" x14ac:dyDescent="0.3">
      <c r="A16" s="173"/>
      <c r="B16" s="174"/>
      <c r="C16" s="175"/>
      <c r="D16" s="176"/>
      <c r="E16" s="176"/>
      <c r="F16" s="177"/>
      <c r="G16" s="178"/>
      <c r="H16" s="129"/>
      <c r="P16" s="179"/>
    </row>
    <row r="17" spans="1:16" s="154" customFormat="1" ht="16.2" thickBot="1" x14ac:dyDescent="0.35">
      <c r="A17" s="669"/>
      <c r="B17" s="670"/>
      <c r="C17" s="671"/>
      <c r="D17" s="672" t="s">
        <v>711</v>
      </c>
      <c r="E17" s="671"/>
      <c r="F17" s="673">
        <f>F11+F13</f>
        <v>11000</v>
      </c>
      <c r="G17" s="153"/>
      <c r="H17" s="163"/>
    </row>
    <row r="18" spans="1:16" s="130" customFormat="1" ht="12" thickTop="1" x14ac:dyDescent="0.3">
      <c r="A18" s="129"/>
      <c r="B18" s="164"/>
      <c r="C18" s="129"/>
      <c r="D18" s="165"/>
      <c r="E18" s="126"/>
      <c r="F18" s="126"/>
      <c r="G18" s="166"/>
      <c r="H18" s="129"/>
    </row>
    <row r="19" spans="1:16" s="154" customFormat="1" ht="16.2" thickBot="1" x14ac:dyDescent="0.35">
      <c r="A19" s="669"/>
      <c r="B19" s="670"/>
      <c r="C19" s="735">
        <v>0.22</v>
      </c>
      <c r="D19" s="672" t="s">
        <v>712</v>
      </c>
      <c r="E19" s="671"/>
      <c r="F19" s="673">
        <f>ROUND(F17*0.22,2)</f>
        <v>2420</v>
      </c>
      <c r="G19" s="153"/>
      <c r="H19" s="163"/>
    </row>
    <row r="20" spans="1:16" s="154" customFormat="1" ht="16.8" thickTop="1" thickBot="1" x14ac:dyDescent="0.35">
      <c r="A20" s="168"/>
      <c r="B20" s="169"/>
      <c r="C20" s="170"/>
      <c r="D20" s="171"/>
      <c r="E20" s="170"/>
      <c r="F20" s="172"/>
      <c r="G20" s="153"/>
      <c r="H20" s="150"/>
    </row>
    <row r="21" spans="1:16" s="130" customFormat="1" ht="12" thickTop="1" x14ac:dyDescent="0.3">
      <c r="A21" s="173"/>
      <c r="B21" s="174"/>
      <c r="C21" s="175"/>
      <c r="D21" s="176"/>
      <c r="E21" s="176"/>
      <c r="F21" s="177"/>
      <c r="G21" s="178"/>
      <c r="H21" s="129"/>
      <c r="P21" s="179"/>
    </row>
    <row r="22" spans="1:16" s="154" customFormat="1" ht="16.2" thickBot="1" x14ac:dyDescent="0.35">
      <c r="A22" s="669"/>
      <c r="B22" s="670"/>
      <c r="C22" s="671"/>
      <c r="D22" s="672" t="s">
        <v>713</v>
      </c>
      <c r="E22" s="671"/>
      <c r="F22" s="673">
        <f>F17+F19</f>
        <v>13420</v>
      </c>
      <c r="G22" s="153"/>
      <c r="H22" s="163"/>
    </row>
    <row r="23" spans="1:16" s="130" customFormat="1" ht="12" thickTop="1" x14ac:dyDescent="0.3">
      <c r="A23" s="129"/>
      <c r="B23" s="182"/>
      <c r="C23" s="181"/>
      <c r="D23" s="183"/>
      <c r="E23" s="184"/>
      <c r="F23" s="184"/>
      <c r="G23" s="166"/>
      <c r="H23" s="129"/>
    </row>
    <row r="24" spans="1:16" s="186" customFormat="1" ht="11.4" x14ac:dyDescent="0.3">
      <c r="A24" s="181"/>
      <c r="B24" s="182"/>
      <c r="C24" s="181"/>
      <c r="D24" s="183"/>
      <c r="E24" s="184"/>
      <c r="F24" s="184"/>
      <c r="G24" s="185"/>
      <c r="H24" s="181"/>
    </row>
    <row r="25" spans="1:16" s="186" customFormat="1" ht="11.4" x14ac:dyDescent="0.3">
      <c r="A25" s="181"/>
      <c r="B25" s="182"/>
      <c r="C25" s="181"/>
      <c r="D25" s="183"/>
      <c r="E25" s="184"/>
      <c r="F25" s="184"/>
      <c r="G25" s="185"/>
      <c r="H25" s="181"/>
    </row>
    <row r="26" spans="1:16" s="186" customFormat="1" ht="11.4" x14ac:dyDescent="0.3">
      <c r="A26" s="181"/>
      <c r="B26" s="182"/>
      <c r="C26" s="181"/>
      <c r="D26" s="183"/>
      <c r="E26" s="184"/>
      <c r="F26" s="184"/>
      <c r="G26" s="185"/>
      <c r="H26" s="181"/>
    </row>
    <row r="27" spans="1:16" s="186" customFormat="1" ht="11.4" x14ac:dyDescent="0.3">
      <c r="A27" s="181"/>
      <c r="B27" s="182"/>
      <c r="C27" s="181"/>
      <c r="D27" s="183"/>
      <c r="E27" s="184"/>
      <c r="F27" s="184"/>
      <c r="G27" s="185"/>
      <c r="H27" s="181"/>
    </row>
    <row r="28" spans="1:16" s="186" customFormat="1" ht="11.4" x14ac:dyDescent="0.3">
      <c r="A28" s="181"/>
      <c r="B28" s="182"/>
      <c r="C28" s="181"/>
      <c r="D28" s="183"/>
      <c r="E28" s="184"/>
      <c r="F28" s="184"/>
      <c r="G28" s="185"/>
      <c r="H28" s="181"/>
    </row>
    <row r="29" spans="1:16" s="186" customFormat="1" ht="11.4" x14ac:dyDescent="0.3">
      <c r="A29" s="181"/>
      <c r="B29" s="182"/>
      <c r="C29" s="181"/>
      <c r="D29" s="183"/>
      <c r="E29" s="184"/>
      <c r="F29" s="184"/>
      <c r="G29" s="185"/>
      <c r="H29" s="181"/>
    </row>
    <row r="30" spans="1:16" s="186" customFormat="1" ht="11.4" x14ac:dyDescent="0.3">
      <c r="A30" s="181"/>
      <c r="B30" s="182"/>
      <c r="C30" s="181"/>
      <c r="D30" s="183"/>
      <c r="E30" s="184"/>
      <c r="F30" s="184"/>
      <c r="G30" s="185"/>
      <c r="H30" s="181"/>
    </row>
    <row r="31" spans="1:16" s="186" customFormat="1" ht="11.4" x14ac:dyDescent="0.3">
      <c r="A31" s="181"/>
      <c r="B31" s="182"/>
      <c r="C31" s="181"/>
      <c r="D31" s="183"/>
      <c r="E31" s="184"/>
      <c r="F31" s="184"/>
      <c r="G31" s="185"/>
      <c r="H31" s="181"/>
    </row>
    <row r="32" spans="1:16" s="186" customFormat="1" ht="11.4" x14ac:dyDescent="0.3">
      <c r="A32" s="181"/>
      <c r="B32" s="182"/>
      <c r="C32" s="181"/>
      <c r="D32" s="183"/>
      <c r="E32" s="184"/>
      <c r="F32" s="184"/>
      <c r="G32" s="185"/>
      <c r="H32" s="181"/>
    </row>
    <row r="33" spans="1:8" s="186" customFormat="1" ht="11.4" x14ac:dyDescent="0.3">
      <c r="A33" s="181"/>
      <c r="B33" s="182"/>
      <c r="C33" s="181"/>
      <c r="D33" s="183"/>
      <c r="E33" s="184"/>
      <c r="F33" s="184"/>
      <c r="G33" s="185"/>
      <c r="H33" s="181"/>
    </row>
    <row r="34" spans="1:8" s="186" customFormat="1" ht="11.4" x14ac:dyDescent="0.3">
      <c r="A34" s="181"/>
      <c r="B34" s="182"/>
      <c r="C34" s="181"/>
      <c r="D34" s="183"/>
      <c r="E34" s="184"/>
      <c r="F34" s="184"/>
      <c r="G34" s="185"/>
      <c r="H34" s="181"/>
    </row>
    <row r="35" spans="1:8" s="186" customFormat="1" ht="11.4" x14ac:dyDescent="0.3">
      <c r="A35" s="181"/>
      <c r="B35" s="182"/>
      <c r="C35" s="181"/>
      <c r="D35" s="183"/>
      <c r="E35" s="184"/>
      <c r="F35" s="184"/>
      <c r="G35" s="185"/>
      <c r="H35" s="181"/>
    </row>
    <row r="36" spans="1:8" s="186" customFormat="1" ht="11.4" x14ac:dyDescent="0.3">
      <c r="A36" s="181"/>
      <c r="B36" s="182"/>
      <c r="C36" s="181"/>
      <c r="D36" s="183"/>
      <c r="E36" s="184"/>
      <c r="F36" s="184"/>
      <c r="G36" s="185"/>
      <c r="H36" s="181"/>
    </row>
    <row r="37" spans="1:8" s="186" customFormat="1" ht="11.4" x14ac:dyDescent="0.3">
      <c r="A37" s="181"/>
      <c r="B37" s="182"/>
      <c r="C37" s="181"/>
      <c r="D37" s="183"/>
      <c r="E37" s="184"/>
      <c r="F37" s="184"/>
      <c r="G37" s="185"/>
      <c r="H37" s="181"/>
    </row>
    <row r="38" spans="1:8" s="186" customFormat="1" ht="11.4" x14ac:dyDescent="0.3">
      <c r="A38" s="181"/>
      <c r="B38" s="182"/>
      <c r="C38" s="181"/>
      <c r="D38" s="183"/>
      <c r="E38" s="184"/>
      <c r="F38" s="184"/>
      <c r="G38" s="185"/>
      <c r="H38" s="181"/>
    </row>
    <row r="39" spans="1:8" s="186" customFormat="1" ht="11.4" x14ac:dyDescent="0.3">
      <c r="A39" s="181"/>
      <c r="B39" s="182"/>
      <c r="C39" s="181"/>
      <c r="D39" s="183"/>
      <c r="E39" s="184"/>
      <c r="F39" s="184"/>
      <c r="G39" s="185"/>
      <c r="H39" s="181"/>
    </row>
    <row r="40" spans="1:8" s="186" customFormat="1" ht="11.4" x14ac:dyDescent="0.3">
      <c r="A40" s="181"/>
      <c r="B40" s="182"/>
      <c r="C40" s="181"/>
      <c r="D40" s="183"/>
      <c r="E40" s="184"/>
      <c r="F40" s="184"/>
      <c r="G40" s="185"/>
      <c r="H40" s="181"/>
    </row>
    <row r="41" spans="1:8" s="186" customFormat="1" ht="11.4" x14ac:dyDescent="0.3">
      <c r="A41" s="181"/>
      <c r="B41" s="182"/>
      <c r="C41" s="181"/>
      <c r="D41" s="183"/>
      <c r="E41" s="184"/>
      <c r="F41" s="184"/>
      <c r="G41" s="185"/>
      <c r="H41" s="181"/>
    </row>
    <row r="42" spans="1:8" s="186" customFormat="1" ht="11.4" x14ac:dyDescent="0.3">
      <c r="A42" s="181"/>
      <c r="B42" s="182" t="s">
        <v>90</v>
      </c>
      <c r="C42" s="181"/>
      <c r="D42" s="183"/>
      <c r="E42" s="184"/>
      <c r="F42" s="184"/>
      <c r="G42" s="185"/>
      <c r="H42" s="181"/>
    </row>
    <row r="43" spans="1:8" s="186" customFormat="1" ht="11.4" x14ac:dyDescent="0.3">
      <c r="A43" s="181"/>
      <c r="B43" s="182"/>
      <c r="C43" s="181"/>
      <c r="D43" s="183"/>
      <c r="E43" s="184"/>
      <c r="F43" s="184"/>
      <c r="G43" s="185"/>
      <c r="H43" s="181"/>
    </row>
    <row r="44" spans="1:8" s="186" customFormat="1" ht="11.4" x14ac:dyDescent="0.3">
      <c r="A44" s="181"/>
      <c r="B44" s="182"/>
      <c r="C44" s="181"/>
      <c r="D44" s="183"/>
      <c r="E44" s="184"/>
      <c r="F44" s="184"/>
      <c r="G44" s="185"/>
      <c r="H44" s="181"/>
    </row>
    <row r="45" spans="1:8" s="186" customFormat="1" ht="11.4" x14ac:dyDescent="0.3">
      <c r="A45" s="181"/>
      <c r="B45" s="182"/>
      <c r="C45" s="181"/>
      <c r="D45" s="183"/>
      <c r="E45" s="184"/>
      <c r="F45" s="184"/>
      <c r="G45" s="185"/>
      <c r="H45" s="181"/>
    </row>
    <row r="46" spans="1:8" s="186" customFormat="1" ht="11.4" x14ac:dyDescent="0.3">
      <c r="A46" s="181"/>
      <c r="B46" s="182" t="s">
        <v>718</v>
      </c>
      <c r="C46" s="181"/>
      <c r="D46" s="183"/>
      <c r="E46" s="184"/>
      <c r="F46" s="184"/>
      <c r="G46" s="185"/>
      <c r="H46" s="181"/>
    </row>
    <row r="47" spans="1:8" s="186" customFormat="1" ht="11.4" x14ac:dyDescent="0.3">
      <c r="A47" s="181"/>
      <c r="B47" s="182"/>
      <c r="C47" s="181"/>
      <c r="D47" s="183"/>
      <c r="E47" s="184"/>
      <c r="F47" s="184"/>
      <c r="G47" s="185"/>
      <c r="H47" s="181"/>
    </row>
    <row r="48" spans="1:8" s="186" customFormat="1" ht="11.4" x14ac:dyDescent="0.3">
      <c r="A48" s="181"/>
      <c r="B48" s="182"/>
      <c r="C48" s="181"/>
      <c r="D48" s="183"/>
      <c r="E48" s="184"/>
      <c r="F48" s="184"/>
      <c r="G48" s="185"/>
      <c r="H48" s="181"/>
    </row>
    <row r="49" spans="1:8" s="186" customFormat="1" ht="11.4" x14ac:dyDescent="0.3">
      <c r="A49" s="181"/>
      <c r="B49" s="182"/>
      <c r="C49" s="181"/>
      <c r="D49" s="183"/>
      <c r="E49" s="184"/>
      <c r="F49" s="184"/>
      <c r="G49" s="185"/>
      <c r="H49" s="181"/>
    </row>
    <row r="50" spans="1:8" s="186" customFormat="1" ht="11.4" x14ac:dyDescent="0.3">
      <c r="A50" s="181"/>
      <c r="B50" s="182"/>
      <c r="C50" s="181"/>
      <c r="D50" s="183"/>
      <c r="E50" s="184"/>
      <c r="F50" s="184"/>
      <c r="G50" s="185"/>
      <c r="H50" s="181"/>
    </row>
    <row r="51" spans="1:8" s="186" customFormat="1" ht="11.4" x14ac:dyDescent="0.3">
      <c r="A51" s="181"/>
      <c r="B51" s="182"/>
      <c r="C51" s="181"/>
      <c r="D51" s="183"/>
      <c r="E51" s="184"/>
      <c r="F51" s="184"/>
      <c r="G51" s="185"/>
      <c r="H51" s="181"/>
    </row>
    <row r="52" spans="1:8" s="186" customFormat="1" ht="11.4" x14ac:dyDescent="0.3">
      <c r="A52" s="181"/>
      <c r="B52" s="182"/>
      <c r="C52" s="181"/>
      <c r="D52" s="183"/>
      <c r="E52" s="184"/>
      <c r="F52" s="184"/>
      <c r="G52" s="185"/>
      <c r="H52" s="181"/>
    </row>
    <row r="53" spans="1:8" s="186" customFormat="1" ht="11.4" x14ac:dyDescent="0.3">
      <c r="A53" s="181"/>
      <c r="B53" s="182"/>
      <c r="C53" s="181"/>
      <c r="D53" s="183"/>
      <c r="E53" s="184"/>
      <c r="F53" s="184"/>
      <c r="G53" s="185"/>
      <c r="H53" s="181"/>
    </row>
    <row r="54" spans="1:8" s="186" customFormat="1" ht="11.4" x14ac:dyDescent="0.3">
      <c r="A54" s="181"/>
      <c r="B54" s="182"/>
      <c r="C54" s="181"/>
      <c r="D54" s="183"/>
      <c r="E54" s="184"/>
      <c r="F54" s="184"/>
      <c r="G54" s="185"/>
      <c r="H54" s="181"/>
    </row>
    <row r="55" spans="1:8" s="186" customFormat="1" ht="11.4" x14ac:dyDescent="0.3">
      <c r="A55" s="181"/>
      <c r="B55" s="182"/>
      <c r="C55" s="181"/>
      <c r="D55" s="183"/>
      <c r="E55" s="184"/>
      <c r="F55" s="184"/>
      <c r="G55" s="185"/>
      <c r="H55" s="181"/>
    </row>
    <row r="56" spans="1:8" s="186" customFormat="1" ht="11.4" x14ac:dyDescent="0.3">
      <c r="A56" s="181"/>
      <c r="B56" s="182"/>
      <c r="C56" s="181"/>
      <c r="D56" s="183"/>
      <c r="E56" s="184"/>
      <c r="F56" s="184"/>
      <c r="G56" s="185"/>
      <c r="H56" s="181"/>
    </row>
    <row r="57" spans="1:8" s="186" customFormat="1" ht="11.4" x14ac:dyDescent="0.3">
      <c r="A57" s="181"/>
      <c r="B57" s="182"/>
      <c r="C57" s="181"/>
      <c r="D57" s="183"/>
      <c r="E57" s="184"/>
      <c r="F57" s="184"/>
      <c r="G57" s="185"/>
      <c r="H57" s="181"/>
    </row>
    <row r="58" spans="1:8" s="186" customFormat="1" ht="11.4" x14ac:dyDescent="0.3">
      <c r="A58" s="181"/>
      <c r="B58" s="182"/>
      <c r="C58" s="181"/>
      <c r="D58" s="183"/>
      <c r="E58" s="184"/>
      <c r="F58" s="184"/>
      <c r="G58" s="185"/>
      <c r="H58" s="181"/>
    </row>
    <row r="59" spans="1:8" s="186" customFormat="1" ht="11.4" x14ac:dyDescent="0.3">
      <c r="A59" s="181"/>
      <c r="B59" s="182"/>
      <c r="C59" s="181"/>
      <c r="D59" s="183"/>
      <c r="E59" s="184"/>
      <c r="F59" s="184"/>
      <c r="G59" s="185"/>
      <c r="H59" s="181"/>
    </row>
    <row r="60" spans="1:8" s="186" customFormat="1" ht="11.4" x14ac:dyDescent="0.3">
      <c r="A60" s="181"/>
      <c r="B60" s="182"/>
      <c r="C60" s="181"/>
      <c r="D60" s="183"/>
      <c r="E60" s="184"/>
      <c r="F60" s="184"/>
      <c r="G60" s="185"/>
      <c r="H60" s="181"/>
    </row>
    <row r="61" spans="1:8" s="186" customFormat="1" ht="11.4" x14ac:dyDescent="0.3">
      <c r="A61" s="181"/>
      <c r="B61" s="182"/>
      <c r="C61" s="181"/>
      <c r="D61" s="183"/>
      <c r="E61" s="184"/>
      <c r="F61" s="184"/>
      <c r="G61" s="185"/>
      <c r="H61" s="181"/>
    </row>
    <row r="62" spans="1:8" s="186" customFormat="1" ht="11.4" x14ac:dyDescent="0.3">
      <c r="A62" s="181"/>
      <c r="B62" s="182"/>
      <c r="C62" s="181"/>
      <c r="D62" s="183"/>
      <c r="E62" s="184"/>
      <c r="F62" s="184"/>
      <c r="G62" s="185"/>
      <c r="H62" s="181"/>
    </row>
    <row r="63" spans="1:8" s="186" customFormat="1" ht="11.4" x14ac:dyDescent="0.3">
      <c r="A63" s="181"/>
      <c r="B63" s="182"/>
      <c r="C63" s="181"/>
      <c r="D63" s="183"/>
      <c r="E63" s="184"/>
      <c r="F63" s="184"/>
      <c r="G63" s="185"/>
      <c r="H63" s="181"/>
    </row>
    <row r="64" spans="1:8" s="186" customFormat="1" ht="11.4" x14ac:dyDescent="0.3">
      <c r="A64" s="181"/>
      <c r="B64" s="182"/>
      <c r="C64" s="181"/>
      <c r="D64" s="183"/>
      <c r="E64" s="184"/>
      <c r="F64" s="184"/>
      <c r="G64" s="185"/>
      <c r="H64" s="181"/>
    </row>
    <row r="65" spans="1:8" s="186" customFormat="1" ht="11.4" x14ac:dyDescent="0.3">
      <c r="A65" s="181"/>
      <c r="B65" s="182"/>
      <c r="C65" s="181"/>
      <c r="D65" s="183"/>
      <c r="E65" s="184"/>
      <c r="F65" s="184"/>
      <c r="G65" s="185"/>
      <c r="H65" s="181"/>
    </row>
    <row r="66" spans="1:8" s="186" customFormat="1" ht="11.4" x14ac:dyDescent="0.3">
      <c r="A66" s="181"/>
      <c r="B66" s="182"/>
      <c r="C66" s="181"/>
      <c r="D66" s="183"/>
      <c r="E66" s="184"/>
      <c r="F66" s="184"/>
      <c r="G66" s="185"/>
      <c r="H66" s="181"/>
    </row>
    <row r="67" spans="1:8" s="186" customFormat="1" ht="11.4" x14ac:dyDescent="0.3">
      <c r="A67" s="181"/>
      <c r="B67" s="182"/>
      <c r="C67" s="181"/>
      <c r="D67" s="183"/>
      <c r="E67" s="184"/>
      <c r="F67" s="184"/>
      <c r="G67" s="185"/>
      <c r="H67" s="181"/>
    </row>
    <row r="68" spans="1:8" s="186" customFormat="1" ht="11.4" x14ac:dyDescent="0.3">
      <c r="A68" s="181"/>
      <c r="B68" s="182"/>
      <c r="C68" s="181"/>
      <c r="D68" s="183"/>
      <c r="E68" s="184"/>
      <c r="F68" s="184"/>
      <c r="G68" s="185"/>
      <c r="H68" s="181"/>
    </row>
    <row r="69" spans="1:8" s="186" customFormat="1" ht="11.4" x14ac:dyDescent="0.3">
      <c r="A69" s="181"/>
      <c r="B69" s="182"/>
      <c r="C69" s="181"/>
      <c r="D69" s="183"/>
      <c r="E69" s="184"/>
      <c r="F69" s="184"/>
      <c r="G69" s="185"/>
      <c r="H69" s="181"/>
    </row>
    <row r="70" spans="1:8" s="186" customFormat="1" ht="11.4" x14ac:dyDescent="0.3">
      <c r="A70" s="181"/>
      <c r="B70" s="182"/>
      <c r="C70" s="181"/>
      <c r="D70" s="183"/>
      <c r="E70" s="184"/>
      <c r="F70" s="184"/>
      <c r="G70" s="185"/>
      <c r="H70" s="181"/>
    </row>
    <row r="71" spans="1:8" s="186" customFormat="1" ht="11.4" x14ac:dyDescent="0.3">
      <c r="A71" s="181"/>
      <c r="B71" s="182"/>
      <c r="C71" s="181"/>
      <c r="D71" s="183"/>
      <c r="E71" s="184"/>
      <c r="F71" s="184"/>
      <c r="G71" s="185"/>
      <c r="H71" s="181"/>
    </row>
    <row r="72" spans="1:8" s="186" customFormat="1" ht="11.4" x14ac:dyDescent="0.3">
      <c r="A72" s="181"/>
      <c r="B72" s="182"/>
      <c r="C72" s="181"/>
      <c r="D72" s="183"/>
      <c r="E72" s="184"/>
      <c r="F72" s="184"/>
      <c r="G72" s="185"/>
      <c r="H72" s="181"/>
    </row>
    <row r="73" spans="1:8" s="186" customFormat="1" ht="11.4" x14ac:dyDescent="0.3">
      <c r="A73" s="181"/>
      <c r="B73" s="182"/>
      <c r="C73" s="181"/>
      <c r="D73" s="183"/>
      <c r="E73" s="184"/>
      <c r="F73" s="184"/>
      <c r="G73" s="185"/>
      <c r="H73" s="181"/>
    </row>
    <row r="74" spans="1:8" s="186" customFormat="1" ht="11.4" x14ac:dyDescent="0.3">
      <c r="A74" s="181"/>
      <c r="B74" s="182"/>
      <c r="C74" s="181"/>
      <c r="D74" s="183"/>
      <c r="E74" s="184"/>
      <c r="F74" s="184"/>
      <c r="G74" s="185"/>
      <c r="H74" s="181"/>
    </row>
    <row r="75" spans="1:8" s="186" customFormat="1" ht="11.4" x14ac:dyDescent="0.3">
      <c r="A75" s="181"/>
      <c r="B75" s="182"/>
      <c r="C75" s="181"/>
      <c r="D75" s="183"/>
      <c r="E75" s="184"/>
      <c r="F75" s="184"/>
      <c r="G75" s="185"/>
      <c r="H75" s="181"/>
    </row>
    <row r="76" spans="1:8" s="186" customFormat="1" ht="11.4" x14ac:dyDescent="0.3">
      <c r="A76" s="181"/>
      <c r="B76" s="182"/>
      <c r="C76" s="181"/>
      <c r="D76" s="183"/>
      <c r="E76" s="184"/>
      <c r="F76" s="184"/>
      <c r="G76" s="185"/>
      <c r="H76" s="181"/>
    </row>
    <row r="77" spans="1:8" s="186" customFormat="1" ht="11.4" x14ac:dyDescent="0.3">
      <c r="A77" s="181"/>
      <c r="B77" s="182"/>
      <c r="C77" s="181"/>
      <c r="D77" s="183"/>
      <c r="E77" s="184"/>
      <c r="F77" s="184"/>
      <c r="G77" s="185"/>
      <c r="H77" s="181"/>
    </row>
    <row r="78" spans="1:8" s="186" customFormat="1" ht="11.4" x14ac:dyDescent="0.3">
      <c r="A78" s="181"/>
      <c r="B78" s="182"/>
      <c r="C78" s="181"/>
      <c r="D78" s="183"/>
      <c r="E78" s="184"/>
      <c r="F78" s="184"/>
      <c r="G78" s="185"/>
      <c r="H78" s="181"/>
    </row>
    <row r="79" spans="1:8" s="186" customFormat="1" ht="11.4" x14ac:dyDescent="0.3">
      <c r="A79" s="181"/>
      <c r="B79" s="182"/>
      <c r="C79" s="181"/>
      <c r="D79" s="183"/>
      <c r="E79" s="184"/>
      <c r="F79" s="184"/>
      <c r="G79" s="185"/>
      <c r="H79" s="181"/>
    </row>
    <row r="80" spans="1:8" s="186" customFormat="1" ht="11.4" x14ac:dyDescent="0.3">
      <c r="A80" s="181"/>
      <c r="B80" s="182"/>
      <c r="C80" s="181"/>
      <c r="D80" s="183"/>
      <c r="E80" s="184"/>
      <c r="F80" s="184"/>
      <c r="G80" s="185"/>
      <c r="H80" s="181"/>
    </row>
    <row r="81" spans="1:8" s="186" customFormat="1" ht="11.4" x14ac:dyDescent="0.3">
      <c r="A81" s="181"/>
      <c r="B81" s="182"/>
      <c r="C81" s="181"/>
      <c r="D81" s="183"/>
      <c r="E81" s="184"/>
      <c r="F81" s="184"/>
      <c r="G81" s="185"/>
      <c r="H81" s="181"/>
    </row>
    <row r="82" spans="1:8" s="186" customFormat="1" ht="11.4" x14ac:dyDescent="0.3">
      <c r="A82" s="181"/>
      <c r="B82" s="182"/>
      <c r="C82" s="181"/>
      <c r="D82" s="183"/>
      <c r="E82" s="184"/>
      <c r="F82" s="184"/>
      <c r="G82" s="185"/>
      <c r="H82" s="181"/>
    </row>
    <row r="83" spans="1:8" s="186" customFormat="1" ht="11.4" x14ac:dyDescent="0.3">
      <c r="A83" s="181"/>
      <c r="B83" s="182"/>
      <c r="C83" s="181"/>
      <c r="D83" s="183"/>
      <c r="E83" s="184"/>
      <c r="F83" s="184"/>
      <c r="G83" s="185"/>
      <c r="H83" s="181"/>
    </row>
    <row r="84" spans="1:8" s="186" customFormat="1" ht="11.4" x14ac:dyDescent="0.3">
      <c r="A84" s="181"/>
      <c r="B84" s="182"/>
      <c r="C84" s="181"/>
      <c r="D84" s="183"/>
      <c r="E84" s="184"/>
      <c r="F84" s="184"/>
      <c r="G84" s="185"/>
      <c r="H84" s="181"/>
    </row>
    <row r="85" spans="1:8" s="186" customFormat="1" ht="11.4" x14ac:dyDescent="0.3">
      <c r="A85" s="181"/>
      <c r="B85" s="182"/>
      <c r="C85" s="181"/>
      <c r="D85" s="183"/>
      <c r="E85" s="184"/>
      <c r="F85" s="184"/>
      <c r="G85" s="185"/>
      <c r="H85" s="181"/>
    </row>
    <row r="86" spans="1:8" s="186" customFormat="1" ht="11.4" x14ac:dyDescent="0.3">
      <c r="A86" s="181"/>
      <c r="B86" s="182"/>
      <c r="C86" s="181"/>
      <c r="D86" s="183"/>
      <c r="E86" s="184"/>
      <c r="F86" s="184"/>
      <c r="G86" s="185"/>
      <c r="H86" s="181"/>
    </row>
    <row r="87" spans="1:8" s="186" customFormat="1" ht="11.4" x14ac:dyDescent="0.3">
      <c r="A87" s="181"/>
      <c r="B87" s="182"/>
      <c r="C87" s="181"/>
      <c r="D87" s="183"/>
      <c r="E87" s="184"/>
      <c r="F87" s="184"/>
      <c r="G87" s="185"/>
      <c r="H87" s="181"/>
    </row>
    <row r="88" spans="1:8" s="186" customFormat="1" ht="11.4" x14ac:dyDescent="0.3">
      <c r="A88" s="181"/>
      <c r="B88" s="182"/>
      <c r="C88" s="181"/>
      <c r="D88" s="183"/>
      <c r="E88" s="184"/>
      <c r="F88" s="184"/>
      <c r="G88" s="185"/>
      <c r="H88" s="181"/>
    </row>
    <row r="89" spans="1:8" s="186" customFormat="1" ht="11.4" x14ac:dyDescent="0.3">
      <c r="A89" s="181"/>
      <c r="B89" s="182"/>
      <c r="C89" s="181"/>
      <c r="D89" s="183"/>
      <c r="E89" s="184"/>
      <c r="F89" s="184"/>
      <c r="G89" s="185"/>
      <c r="H89" s="181"/>
    </row>
    <row r="90" spans="1:8" s="186" customFormat="1" ht="11.4" x14ac:dyDescent="0.3">
      <c r="A90" s="181"/>
      <c r="B90" s="182"/>
      <c r="C90" s="181"/>
      <c r="D90" s="183"/>
      <c r="E90" s="184"/>
      <c r="F90" s="184"/>
      <c r="G90" s="185"/>
      <c r="H90" s="181"/>
    </row>
    <row r="91" spans="1:8" s="186" customFormat="1" ht="11.4" x14ac:dyDescent="0.3">
      <c r="A91" s="181"/>
      <c r="B91" s="182"/>
      <c r="C91" s="181"/>
      <c r="D91" s="183"/>
      <c r="E91" s="184"/>
      <c r="F91" s="184"/>
      <c r="G91" s="185"/>
      <c r="H91" s="181"/>
    </row>
    <row r="92" spans="1:8" s="186" customFormat="1" ht="11.4" x14ac:dyDescent="0.3">
      <c r="A92" s="181"/>
      <c r="B92" s="182"/>
      <c r="C92" s="181"/>
      <c r="D92" s="183"/>
      <c r="E92" s="184"/>
      <c r="F92" s="184"/>
      <c r="G92" s="185"/>
      <c r="H92" s="181"/>
    </row>
    <row r="93" spans="1:8" s="186" customFormat="1" ht="11.4" x14ac:dyDescent="0.3">
      <c r="A93" s="181"/>
      <c r="B93" s="182"/>
      <c r="C93" s="181"/>
      <c r="D93" s="183"/>
      <c r="E93" s="184"/>
      <c r="F93" s="184"/>
      <c r="G93" s="185"/>
      <c r="H93" s="181"/>
    </row>
    <row r="94" spans="1:8" s="186" customFormat="1" ht="11.4" x14ac:dyDescent="0.3">
      <c r="A94" s="181"/>
      <c r="B94" s="182"/>
      <c r="C94" s="181"/>
      <c r="D94" s="183"/>
      <c r="E94" s="184"/>
      <c r="F94" s="184"/>
      <c r="G94" s="185"/>
      <c r="H94" s="181"/>
    </row>
    <row r="95" spans="1:8" s="186" customFormat="1" ht="11.4" x14ac:dyDescent="0.3">
      <c r="A95" s="181"/>
      <c r="B95" s="182"/>
      <c r="C95" s="181"/>
      <c r="D95" s="183"/>
      <c r="E95" s="184"/>
      <c r="F95" s="184"/>
      <c r="G95" s="185"/>
      <c r="H95" s="181"/>
    </row>
    <row r="96" spans="1:8" s="186" customFormat="1" ht="11.4" x14ac:dyDescent="0.3">
      <c r="A96" s="181"/>
      <c r="B96" s="182"/>
      <c r="C96" s="181"/>
      <c r="D96" s="183"/>
      <c r="E96" s="184"/>
      <c r="F96" s="184"/>
      <c r="G96" s="185"/>
      <c r="H96" s="181"/>
    </row>
    <row r="97" spans="1:8" s="186" customFormat="1" ht="11.4" x14ac:dyDescent="0.3">
      <c r="A97" s="181"/>
      <c r="B97" s="182"/>
      <c r="C97" s="181"/>
      <c r="D97" s="183"/>
      <c r="E97" s="184"/>
      <c r="F97" s="184"/>
      <c r="G97" s="185"/>
      <c r="H97" s="181"/>
    </row>
    <row r="98" spans="1:8" s="186" customFormat="1" ht="11.4" x14ac:dyDescent="0.3">
      <c r="A98" s="181"/>
      <c r="B98" s="182"/>
      <c r="C98" s="181"/>
      <c r="D98" s="183"/>
      <c r="E98" s="184"/>
      <c r="F98" s="184"/>
      <c r="G98" s="185"/>
      <c r="H98" s="181"/>
    </row>
    <row r="99" spans="1:8" s="186" customFormat="1" ht="11.4" x14ac:dyDescent="0.3">
      <c r="A99" s="181"/>
      <c r="B99" s="182"/>
      <c r="C99" s="181"/>
      <c r="D99" s="183"/>
      <c r="E99" s="184"/>
      <c r="F99" s="184"/>
      <c r="G99" s="185"/>
      <c r="H99" s="181"/>
    </row>
    <row r="100" spans="1:8" s="186" customFormat="1" ht="11.4" x14ac:dyDescent="0.3">
      <c r="A100" s="181"/>
      <c r="B100" s="182"/>
      <c r="C100" s="181"/>
      <c r="D100" s="183"/>
      <c r="E100" s="184"/>
      <c r="F100" s="184"/>
      <c r="G100" s="185"/>
      <c r="H100" s="181"/>
    </row>
    <row r="101" spans="1:8" s="186" customFormat="1" ht="11.4" x14ac:dyDescent="0.3">
      <c r="A101" s="181"/>
      <c r="B101" s="182"/>
      <c r="C101" s="181"/>
      <c r="D101" s="183"/>
      <c r="E101" s="184"/>
      <c r="F101" s="184"/>
      <c r="G101" s="185"/>
      <c r="H101" s="181"/>
    </row>
    <row r="102" spans="1:8" s="186" customFormat="1" ht="11.4" x14ac:dyDescent="0.3">
      <c r="A102" s="181"/>
      <c r="B102" s="182"/>
      <c r="C102" s="181"/>
      <c r="D102" s="183"/>
      <c r="E102" s="184"/>
      <c r="F102" s="184"/>
      <c r="G102" s="185"/>
      <c r="H102" s="181"/>
    </row>
    <row r="103" spans="1:8" s="186" customFormat="1" ht="11.4" x14ac:dyDescent="0.3">
      <c r="A103" s="181"/>
      <c r="B103" s="182"/>
      <c r="C103" s="181"/>
      <c r="D103" s="183"/>
      <c r="E103" s="184"/>
      <c r="F103" s="184"/>
      <c r="G103" s="185"/>
      <c r="H103" s="181"/>
    </row>
    <row r="104" spans="1:8" s="186" customFormat="1" ht="11.4" x14ac:dyDescent="0.3">
      <c r="A104" s="181"/>
      <c r="B104" s="182"/>
      <c r="C104" s="181"/>
      <c r="D104" s="183"/>
      <c r="E104" s="184"/>
      <c r="F104" s="184"/>
      <c r="G104" s="185"/>
      <c r="H104" s="181"/>
    </row>
    <row r="105" spans="1:8" s="186" customFormat="1" ht="11.4" x14ac:dyDescent="0.3">
      <c r="A105" s="181"/>
      <c r="B105" s="182"/>
      <c r="C105" s="181"/>
      <c r="D105" s="183"/>
      <c r="E105" s="184"/>
      <c r="F105" s="184"/>
      <c r="G105" s="185"/>
      <c r="H105" s="181"/>
    </row>
    <row r="106" spans="1:8" s="186" customFormat="1" ht="11.4" x14ac:dyDescent="0.3">
      <c r="A106" s="181"/>
      <c r="B106" s="182"/>
      <c r="C106" s="181"/>
      <c r="D106" s="183"/>
      <c r="E106" s="184"/>
      <c r="F106" s="184"/>
      <c r="G106" s="185"/>
      <c r="H106" s="181"/>
    </row>
    <row r="107" spans="1:8" s="186" customFormat="1" ht="11.4" x14ac:dyDescent="0.3">
      <c r="A107" s="181"/>
      <c r="B107" s="182"/>
      <c r="C107" s="181"/>
      <c r="D107" s="183"/>
      <c r="E107" s="184"/>
      <c r="F107" s="184"/>
      <c r="G107" s="185"/>
      <c r="H107" s="181"/>
    </row>
    <row r="108" spans="1:8" s="186" customFormat="1" ht="11.4" x14ac:dyDescent="0.3">
      <c r="A108" s="181"/>
      <c r="B108" s="182"/>
      <c r="C108" s="181"/>
      <c r="D108" s="183"/>
      <c r="E108" s="184"/>
      <c r="F108" s="184"/>
      <c r="G108" s="185"/>
      <c r="H108" s="181"/>
    </row>
    <row r="109" spans="1:8" s="186" customFormat="1" ht="11.4" x14ac:dyDescent="0.3">
      <c r="A109" s="181"/>
      <c r="B109" s="182"/>
      <c r="C109" s="181"/>
      <c r="D109" s="183"/>
      <c r="E109" s="184"/>
      <c r="F109" s="184"/>
      <c r="G109" s="185"/>
      <c r="H109" s="181"/>
    </row>
    <row r="110" spans="1:8" s="186" customFormat="1" ht="11.4" x14ac:dyDescent="0.3">
      <c r="A110" s="181"/>
      <c r="B110" s="182"/>
      <c r="C110" s="181"/>
      <c r="D110" s="183"/>
      <c r="E110" s="184"/>
      <c r="F110" s="184"/>
      <c r="G110" s="185"/>
      <c r="H110" s="181"/>
    </row>
    <row r="111" spans="1:8" s="186" customFormat="1" ht="11.4" x14ac:dyDescent="0.3">
      <c r="A111" s="181"/>
      <c r="B111" s="182"/>
      <c r="C111" s="181"/>
      <c r="D111" s="183"/>
      <c r="E111" s="184"/>
      <c r="F111" s="184"/>
      <c r="G111" s="185"/>
      <c r="H111" s="181"/>
    </row>
    <row r="112" spans="1:8" s="186" customFormat="1" ht="11.4" x14ac:dyDescent="0.3">
      <c r="A112" s="181"/>
      <c r="B112" s="182"/>
      <c r="C112" s="181"/>
      <c r="D112" s="183"/>
      <c r="E112" s="184"/>
      <c r="F112" s="184"/>
      <c r="G112" s="185"/>
      <c r="H112" s="181"/>
    </row>
    <row r="113" spans="1:8" s="186" customFormat="1" ht="11.4" x14ac:dyDescent="0.3">
      <c r="A113" s="181"/>
      <c r="B113" s="182"/>
      <c r="C113" s="181"/>
      <c r="D113" s="183"/>
      <c r="E113" s="184"/>
      <c r="F113" s="184"/>
      <c r="G113" s="185"/>
      <c r="H113" s="181"/>
    </row>
    <row r="114" spans="1:8" s="186" customFormat="1" ht="11.4" x14ac:dyDescent="0.3">
      <c r="A114" s="181"/>
      <c r="B114" s="182"/>
      <c r="C114" s="181"/>
      <c r="D114" s="183"/>
      <c r="E114" s="184"/>
      <c r="F114" s="184"/>
      <c r="G114" s="185"/>
      <c r="H114" s="181"/>
    </row>
    <row r="115" spans="1:8" s="186" customFormat="1" ht="11.4" x14ac:dyDescent="0.3">
      <c r="A115" s="181"/>
      <c r="B115" s="182"/>
      <c r="C115" s="181"/>
      <c r="D115" s="183"/>
      <c r="E115" s="184"/>
      <c r="F115" s="184"/>
      <c r="G115" s="185"/>
      <c r="H115" s="181"/>
    </row>
    <row r="116" spans="1:8" s="186" customFormat="1" ht="11.4" x14ac:dyDescent="0.3">
      <c r="A116" s="181"/>
      <c r="B116" s="182"/>
      <c r="C116" s="181"/>
      <c r="D116" s="183"/>
      <c r="E116" s="184"/>
      <c r="F116" s="184"/>
      <c r="G116" s="185"/>
      <c r="H116" s="181"/>
    </row>
    <row r="117" spans="1:8" s="186" customFormat="1" ht="11.4" x14ac:dyDescent="0.3">
      <c r="A117" s="181"/>
      <c r="B117" s="182"/>
      <c r="C117" s="181"/>
      <c r="D117" s="183"/>
      <c r="E117" s="184"/>
      <c r="F117" s="184"/>
      <c r="G117" s="185"/>
      <c r="H117" s="181"/>
    </row>
    <row r="118" spans="1:8" s="186" customFormat="1" ht="11.4" x14ac:dyDescent="0.3">
      <c r="A118" s="181"/>
      <c r="B118" s="182"/>
      <c r="C118" s="181"/>
      <c r="D118" s="183"/>
      <c r="E118" s="184"/>
      <c r="F118" s="184"/>
      <c r="G118" s="185"/>
      <c r="H118" s="181"/>
    </row>
    <row r="119" spans="1:8" s="186" customFormat="1" ht="11.4" x14ac:dyDescent="0.3">
      <c r="A119" s="181"/>
      <c r="B119" s="182"/>
      <c r="C119" s="181"/>
      <c r="D119" s="183"/>
      <c r="E119" s="184"/>
      <c r="F119" s="184"/>
      <c r="G119" s="185"/>
      <c r="H119" s="181"/>
    </row>
    <row r="120" spans="1:8" s="186" customFormat="1" ht="11.4" x14ac:dyDescent="0.3">
      <c r="A120" s="181"/>
      <c r="B120" s="182"/>
      <c r="C120" s="181"/>
      <c r="D120" s="183"/>
      <c r="E120" s="184"/>
      <c r="F120" s="184"/>
      <c r="G120" s="185"/>
      <c r="H120" s="181"/>
    </row>
    <row r="121" spans="1:8" s="186" customFormat="1" x14ac:dyDescent="0.3">
      <c r="A121" s="181"/>
      <c r="B121" s="188"/>
      <c r="C121" s="181"/>
      <c r="D121" s="183"/>
      <c r="E121" s="184"/>
      <c r="F121" s="184">
        <v>30</v>
      </c>
      <c r="G121" s="185"/>
      <c r="H121" s="181"/>
    </row>
    <row r="122" spans="1:8" s="186" customFormat="1" ht="11.4" x14ac:dyDescent="0.3">
      <c r="A122" s="181"/>
      <c r="B122" s="182"/>
      <c r="C122" s="181"/>
      <c r="D122" s="183"/>
      <c r="E122" s="184"/>
      <c r="F122" s="184"/>
      <c r="G122" s="185"/>
      <c r="H122" s="181"/>
    </row>
  </sheetData>
  <mergeCells count="1">
    <mergeCell ref="A3:F3"/>
  </mergeCells>
  <pageMargins left="0.98425196850393704" right="0.39370078740157483" top="0.98425196850393704" bottom="0.74803149606299213" header="0" footer="0.39370078740157483"/>
  <pageSetup paperSize="9" scale="75" firstPageNumber="0" orientation="portrait" horizontalDpi="300" verticalDpi="300" r:id="rId1"/>
  <headerFooter alignWithMargins="0">
    <oddHeader>&amp;R&amp;"Projekt,Običajno"&amp;72p&amp;L_x000D__x000D_&amp;9</oddHeader>
    <oddFooter>&amp;C&amp;6 &amp; List: &amp;A&amp;R &amp; &amp;9 &amp; Stran: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2:X38"/>
  <sheetViews>
    <sheetView workbookViewId="0">
      <selection activeCell="E32" sqref="E32"/>
    </sheetView>
  </sheetViews>
  <sheetFormatPr defaultColWidth="9.109375" defaultRowHeight="13.2" x14ac:dyDescent="0.25"/>
  <cols>
    <col min="1" max="1" width="9.109375" style="467"/>
    <col min="2" max="2" width="53.109375" style="463" bestFit="1" customWidth="1"/>
    <col min="3" max="3" width="19" style="466" customWidth="1"/>
    <col min="4" max="5" width="16.6640625" style="466" bestFit="1" customWidth="1"/>
    <col min="6" max="6" width="12.6640625" style="463" customWidth="1"/>
    <col min="7" max="7" width="3" style="464" customWidth="1"/>
    <col min="8" max="9" width="3" style="465" bestFit="1" customWidth="1"/>
    <col min="10" max="13" width="3" style="468" bestFit="1" customWidth="1"/>
    <col min="14" max="24" width="3" style="469" bestFit="1" customWidth="1"/>
    <col min="25" max="16384" width="9.109375" style="470"/>
  </cols>
  <sheetData>
    <row r="2" spans="2:7" ht="28.5" customHeight="1" x14ac:dyDescent="0.25">
      <c r="B2" s="461" t="s">
        <v>1041</v>
      </c>
      <c r="C2" s="462"/>
      <c r="D2" s="462"/>
      <c r="E2" s="462"/>
    </row>
    <row r="3" spans="2:7" ht="15.6" x14ac:dyDescent="0.3">
      <c r="B3" s="513" t="s">
        <v>140</v>
      </c>
      <c r="C3" s="514" t="s">
        <v>844</v>
      </c>
      <c r="D3" s="514" t="s">
        <v>845</v>
      </c>
      <c r="E3" s="514" t="s">
        <v>846</v>
      </c>
    </row>
    <row r="4" spans="2:7" ht="15" x14ac:dyDescent="0.25">
      <c r="B4" s="515" t="s">
        <v>914</v>
      </c>
      <c r="C4" s="516">
        <f>'3.1 Popis del PZ-3'!H8+'3.1 Popis del PZ-3'!H13+'3.1 Popis del PZ-3'!H20+'3.1 Popis del PZ-3'!H26+'3.1 Popis del PZ-3'!H31+'3.1 Popis del PZ-3'!H36+'3.1 Popis del PZ-3'!H41+'3.1 Popis del PZ-3'!H47+'3.1 Popis del PZ-3'!H53+'3.1 Popis del PZ-3'!H62+'3.1 Popis del PZ-3'!H68+'3.1 Popis del PZ-3'!H76+'3.1 Popis del PZ-3'!H82+'3.1 Popis del PZ-3'!H90+'3.1 Popis del PZ-3'!H97+'3.1 Popis del PZ-3'!H102</f>
        <v>4000</v>
      </c>
      <c r="D4" s="516">
        <f t="shared" ref="D4:D25" si="0">ROUND(C4*0.22,2)</f>
        <v>880</v>
      </c>
      <c r="E4" s="516">
        <f t="shared" ref="E4:E25" si="1">C4+D4</f>
        <v>4880</v>
      </c>
    </row>
    <row r="5" spans="2:7" ht="15.6" x14ac:dyDescent="0.3">
      <c r="B5" s="736" t="s">
        <v>915</v>
      </c>
      <c r="C5" s="737">
        <f>'3.1 Popis del PZ-3'!H8+'3.1 Popis del PZ-3'!H13+'3.1 Popis del PZ-3'!H20</f>
        <v>0</v>
      </c>
      <c r="D5" s="737">
        <f t="shared" si="0"/>
        <v>0</v>
      </c>
      <c r="E5" s="737">
        <f t="shared" si="1"/>
        <v>0</v>
      </c>
      <c r="G5" s="465"/>
    </row>
    <row r="6" spans="2:7" ht="15" x14ac:dyDescent="0.25">
      <c r="B6" s="515" t="s">
        <v>916</v>
      </c>
      <c r="C6" s="516">
        <f>'3.1 Popis del PZ-3'!H8</f>
        <v>0</v>
      </c>
      <c r="D6" s="516">
        <f t="shared" si="0"/>
        <v>0</v>
      </c>
      <c r="E6" s="516">
        <f t="shared" si="1"/>
        <v>0</v>
      </c>
    </row>
    <row r="7" spans="2:7" ht="15" x14ac:dyDescent="0.25">
      <c r="B7" s="515" t="s">
        <v>917</v>
      </c>
      <c r="C7" s="516">
        <f>'3.1 Popis del PZ-3'!H13</f>
        <v>0</v>
      </c>
      <c r="D7" s="516">
        <f t="shared" si="0"/>
        <v>0</v>
      </c>
      <c r="E7" s="516">
        <f t="shared" si="1"/>
        <v>0</v>
      </c>
      <c r="F7" s="524"/>
    </row>
    <row r="8" spans="2:7" ht="15" x14ac:dyDescent="0.25">
      <c r="B8" s="515" t="s">
        <v>918</v>
      </c>
      <c r="C8" s="516">
        <f>'3.1 Popis del PZ-3'!H20</f>
        <v>0</v>
      </c>
      <c r="D8" s="516">
        <f t="shared" si="0"/>
        <v>0</v>
      </c>
      <c r="E8" s="516">
        <f t="shared" si="1"/>
        <v>0</v>
      </c>
    </row>
    <row r="9" spans="2:7" ht="15.6" x14ac:dyDescent="0.3">
      <c r="B9" s="736" t="s">
        <v>919</v>
      </c>
      <c r="C9" s="737">
        <f>'3.1 Popis del PZ-3'!H26+'3.1 Popis del PZ-3'!H31+'3.1 Popis del PZ-3'!H36+'3.1 Popis del PZ-3'!H41+'3.1 Popis del PZ-3'!H47</f>
        <v>0</v>
      </c>
      <c r="D9" s="737">
        <f t="shared" si="0"/>
        <v>0</v>
      </c>
      <c r="E9" s="737">
        <f t="shared" si="1"/>
        <v>0</v>
      </c>
    </row>
    <row r="10" spans="2:7" ht="15" x14ac:dyDescent="0.25">
      <c r="B10" s="515" t="s">
        <v>920</v>
      </c>
      <c r="C10" s="516">
        <f>'3.1 Popis del PZ-3'!H26</f>
        <v>0</v>
      </c>
      <c r="D10" s="516">
        <f t="shared" si="0"/>
        <v>0</v>
      </c>
      <c r="E10" s="516">
        <f t="shared" si="1"/>
        <v>0</v>
      </c>
    </row>
    <row r="11" spans="2:7" ht="15" x14ac:dyDescent="0.25">
      <c r="B11" s="515" t="s">
        <v>921</v>
      </c>
      <c r="C11" s="516">
        <f>'3.1 Popis del PZ-3'!H31</f>
        <v>0</v>
      </c>
      <c r="D11" s="516">
        <f t="shared" si="0"/>
        <v>0</v>
      </c>
      <c r="E11" s="516">
        <f t="shared" si="1"/>
        <v>0</v>
      </c>
    </row>
    <row r="12" spans="2:7" ht="15" x14ac:dyDescent="0.25">
      <c r="B12" s="515" t="s">
        <v>922</v>
      </c>
      <c r="C12" s="516">
        <f>'3.1 Popis del PZ-3'!H36</f>
        <v>0</v>
      </c>
      <c r="D12" s="516">
        <f t="shared" si="0"/>
        <v>0</v>
      </c>
      <c r="E12" s="516">
        <f t="shared" si="1"/>
        <v>0</v>
      </c>
    </row>
    <row r="13" spans="2:7" ht="15" x14ac:dyDescent="0.25">
      <c r="B13" s="515" t="s">
        <v>923</v>
      </c>
      <c r="C13" s="516">
        <f>'3.1 Popis del PZ-3'!H41</f>
        <v>0</v>
      </c>
      <c r="D13" s="516">
        <f t="shared" si="0"/>
        <v>0</v>
      </c>
      <c r="E13" s="516">
        <f t="shared" si="1"/>
        <v>0</v>
      </c>
    </row>
    <row r="14" spans="2:7" ht="15" x14ac:dyDescent="0.25">
      <c r="B14" s="515" t="s">
        <v>924</v>
      </c>
      <c r="C14" s="516">
        <f>'3.1 Popis del PZ-3'!H47</f>
        <v>0</v>
      </c>
      <c r="D14" s="516">
        <f t="shared" si="0"/>
        <v>0</v>
      </c>
      <c r="E14" s="516">
        <f t="shared" si="1"/>
        <v>0</v>
      </c>
    </row>
    <row r="15" spans="2:7" ht="15.6" x14ac:dyDescent="0.3">
      <c r="B15" s="736" t="s">
        <v>925</v>
      </c>
      <c r="C15" s="737">
        <f>'3.1 Popis del PZ-3'!H53</f>
        <v>0</v>
      </c>
      <c r="D15" s="737">
        <f t="shared" si="0"/>
        <v>0</v>
      </c>
      <c r="E15" s="737">
        <f t="shared" si="1"/>
        <v>0</v>
      </c>
    </row>
    <row r="16" spans="2:7" ht="15" x14ac:dyDescent="0.25">
      <c r="B16" s="515" t="s">
        <v>926</v>
      </c>
      <c r="C16" s="516">
        <f>'3.1 Popis del PZ-3'!H53</f>
        <v>0</v>
      </c>
      <c r="D16" s="516">
        <f t="shared" si="0"/>
        <v>0</v>
      </c>
      <c r="E16" s="516">
        <f t="shared" si="1"/>
        <v>0</v>
      </c>
    </row>
    <row r="17" spans="1:5" ht="15.6" x14ac:dyDescent="0.3">
      <c r="B17" s="736" t="s">
        <v>927</v>
      </c>
      <c r="C17" s="737">
        <f>'3.1 Popis del PZ-3'!H62+'3.1 Popis del PZ-3'!H68+'3.1 Popis del PZ-3'!H76+'3.1 Popis del PZ-3'!H82+'3.1 Popis del PZ-3'!H90</f>
        <v>0</v>
      </c>
      <c r="D17" s="737">
        <f t="shared" si="0"/>
        <v>0</v>
      </c>
      <c r="E17" s="737">
        <f t="shared" si="1"/>
        <v>0</v>
      </c>
    </row>
    <row r="18" spans="1:5" ht="15" x14ac:dyDescent="0.25">
      <c r="B18" s="515" t="s">
        <v>928</v>
      </c>
      <c r="C18" s="516">
        <f>'3.1 Popis del PZ-3'!H62</f>
        <v>0</v>
      </c>
      <c r="D18" s="516">
        <f t="shared" si="0"/>
        <v>0</v>
      </c>
      <c r="E18" s="516">
        <f t="shared" si="1"/>
        <v>0</v>
      </c>
    </row>
    <row r="19" spans="1:5" ht="15" x14ac:dyDescent="0.25">
      <c r="B19" s="515" t="s">
        <v>929</v>
      </c>
      <c r="C19" s="516">
        <f>'3.1 Popis del PZ-3'!H68</f>
        <v>0</v>
      </c>
      <c r="D19" s="516">
        <f t="shared" si="0"/>
        <v>0</v>
      </c>
      <c r="E19" s="516">
        <f t="shared" si="1"/>
        <v>0</v>
      </c>
    </row>
    <row r="20" spans="1:5" ht="15" x14ac:dyDescent="0.25">
      <c r="B20" s="515" t="s">
        <v>930</v>
      </c>
      <c r="C20" s="516">
        <f>'3.1 Popis del PZ-3'!H76</f>
        <v>0</v>
      </c>
      <c r="D20" s="516">
        <f t="shared" si="0"/>
        <v>0</v>
      </c>
      <c r="E20" s="516">
        <f t="shared" si="1"/>
        <v>0</v>
      </c>
    </row>
    <row r="21" spans="1:5" ht="15" x14ac:dyDescent="0.25">
      <c r="B21" s="515" t="s">
        <v>931</v>
      </c>
      <c r="C21" s="516">
        <f>'3.1 Popis del PZ-3'!H82</f>
        <v>0</v>
      </c>
      <c r="D21" s="516">
        <f t="shared" si="0"/>
        <v>0</v>
      </c>
      <c r="E21" s="516">
        <f t="shared" si="1"/>
        <v>0</v>
      </c>
    </row>
    <row r="22" spans="1:5" ht="15" x14ac:dyDescent="0.25">
      <c r="B22" s="515" t="s">
        <v>932</v>
      </c>
      <c r="C22" s="516">
        <f>'3.1 Popis del PZ-3'!H90</f>
        <v>0</v>
      </c>
      <c r="D22" s="516">
        <f t="shared" si="0"/>
        <v>0</v>
      </c>
      <c r="E22" s="516">
        <f t="shared" si="1"/>
        <v>0</v>
      </c>
    </row>
    <row r="23" spans="1:5" ht="15.6" x14ac:dyDescent="0.3">
      <c r="B23" s="736" t="s">
        <v>933</v>
      </c>
      <c r="C23" s="737">
        <f>'3.1 Popis del PZ-3'!H97+'3.1 Popis del PZ-3'!H102</f>
        <v>4000</v>
      </c>
      <c r="D23" s="737">
        <f t="shared" si="0"/>
        <v>880</v>
      </c>
      <c r="E23" s="737">
        <f t="shared" si="1"/>
        <v>4880</v>
      </c>
    </row>
    <row r="24" spans="1:5" ht="15" x14ac:dyDescent="0.25">
      <c r="B24" s="515" t="s">
        <v>934</v>
      </c>
      <c r="C24" s="516">
        <f>'3.1 Popis del PZ-3'!H97</f>
        <v>4000</v>
      </c>
      <c r="D24" s="516">
        <f t="shared" si="0"/>
        <v>880</v>
      </c>
      <c r="E24" s="516">
        <f t="shared" si="1"/>
        <v>4880</v>
      </c>
    </row>
    <row r="25" spans="1:5" ht="15" x14ac:dyDescent="0.25">
      <c r="B25" s="517" t="s">
        <v>935</v>
      </c>
      <c r="C25" s="518">
        <f>'3.1 Popis del PZ-3'!H102</f>
        <v>0</v>
      </c>
      <c r="D25" s="518">
        <f t="shared" si="0"/>
        <v>0</v>
      </c>
      <c r="E25" s="518">
        <f t="shared" si="1"/>
        <v>0</v>
      </c>
    </row>
    <row r="26" spans="1:5" ht="15" x14ac:dyDescent="0.25">
      <c r="B26" s="523"/>
      <c r="C26" s="520"/>
      <c r="D26" s="520"/>
      <c r="E26" s="520"/>
    </row>
    <row r="27" spans="1:5" ht="16.2" thickBot="1" x14ac:dyDescent="0.3">
      <c r="A27" s="744"/>
      <c r="B27" s="670"/>
      <c r="C27" s="671"/>
      <c r="D27" s="672" t="s">
        <v>711</v>
      </c>
      <c r="E27" s="738">
        <f>C5+C9+C15+C17+C23</f>
        <v>4000</v>
      </c>
    </row>
    <row r="28" spans="1:5" ht="15.6" thickTop="1" x14ac:dyDescent="0.25">
      <c r="A28" s="130"/>
      <c r="B28" s="164"/>
      <c r="C28" s="129"/>
      <c r="D28" s="165"/>
      <c r="E28" s="520"/>
    </row>
    <row r="29" spans="1:5" ht="16.2" thickBot="1" x14ac:dyDescent="0.3">
      <c r="A29" s="744"/>
      <c r="B29" s="670"/>
      <c r="C29" s="735">
        <v>0.22</v>
      </c>
      <c r="D29" s="672" t="s">
        <v>712</v>
      </c>
      <c r="E29" s="738">
        <f>ROUND(E27*C29,2)</f>
        <v>880</v>
      </c>
    </row>
    <row r="30" spans="1:5" ht="16.2" thickTop="1" x14ac:dyDescent="0.25">
      <c r="A30" s="744"/>
      <c r="B30" s="149"/>
      <c r="C30" s="150"/>
      <c r="D30" s="151"/>
      <c r="E30" s="520"/>
    </row>
    <row r="31" spans="1:5" ht="15" x14ac:dyDescent="0.25">
      <c r="A31" s="739"/>
      <c r="B31" s="740"/>
      <c r="C31" s="741"/>
      <c r="D31" s="742"/>
      <c r="E31" s="520"/>
    </row>
    <row r="32" spans="1:5" ht="16.2" thickBot="1" x14ac:dyDescent="0.3">
      <c r="A32" s="744"/>
      <c r="B32" s="670"/>
      <c r="C32" s="671"/>
      <c r="D32" s="672" t="s">
        <v>713</v>
      </c>
      <c r="E32" s="738">
        <f>E27+E29</f>
        <v>4880</v>
      </c>
    </row>
    <row r="33" spans="2:7" ht="15.6" thickTop="1" x14ac:dyDescent="0.25">
      <c r="B33" s="519"/>
      <c r="C33" s="520"/>
      <c r="D33" s="520"/>
      <c r="E33" s="520"/>
    </row>
    <row r="34" spans="2:7" ht="15.6" x14ac:dyDescent="0.3">
      <c r="B34" s="521"/>
      <c r="C34" s="522"/>
      <c r="D34" s="522"/>
      <c r="E34" s="522"/>
    </row>
    <row r="35" spans="2:7" ht="15.6" x14ac:dyDescent="0.3">
      <c r="B35" s="521"/>
      <c r="C35" s="522"/>
      <c r="D35" s="522"/>
      <c r="E35" s="522"/>
      <c r="G35" s="743"/>
    </row>
    <row r="36" spans="2:7" ht="15" x14ac:dyDescent="0.25">
      <c r="B36" s="523"/>
      <c r="C36" s="520"/>
      <c r="D36" s="520"/>
      <c r="E36" s="520"/>
      <c r="G36" s="743"/>
    </row>
    <row r="37" spans="2:7" ht="15" x14ac:dyDescent="0.25">
      <c r="B37" s="523"/>
      <c r="C37" s="520"/>
      <c r="D37" s="520"/>
      <c r="E37" s="520"/>
      <c r="G37" s="743"/>
    </row>
    <row r="38" spans="2:7" x14ac:dyDescent="0.25">
      <c r="G38" s="743"/>
    </row>
  </sheetData>
  <pageMargins left="0.75" right="0.75" top="1" bottom="1"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Q104"/>
  <sheetViews>
    <sheetView zoomScaleNormal="100" workbookViewId="0">
      <pane ySplit="2" topLeftCell="A19" activePane="bottomLeft" state="frozen"/>
      <selection activeCell="C1" sqref="C1"/>
      <selection pane="bottomLeft" activeCell="D28" sqref="D28"/>
    </sheetView>
  </sheetViews>
  <sheetFormatPr defaultRowHeight="13.2" x14ac:dyDescent="0.25"/>
  <cols>
    <col min="1" max="1" width="9.109375" style="60"/>
    <col min="2" max="2" width="15.6640625" style="439" customWidth="1"/>
    <col min="3" max="3" width="10.44140625" style="439" bestFit="1" customWidth="1"/>
    <col min="4" max="4" width="38.44140625" style="440" customWidth="1"/>
    <col min="5" max="5" width="8" style="439" bestFit="1" customWidth="1"/>
    <col min="6" max="6" width="10.6640625" style="933" bestFit="1" customWidth="1"/>
    <col min="7" max="8" width="20.6640625" style="441" customWidth="1"/>
    <col min="9" max="244" width="9.109375" style="60"/>
    <col min="245" max="245" width="15.6640625" style="60" customWidth="1"/>
    <col min="246" max="246" width="9.5546875" style="60" customWidth="1"/>
    <col min="247" max="247" width="10.6640625" style="60" customWidth="1"/>
    <col min="248" max="248" width="15.6640625" style="60" customWidth="1"/>
    <col min="249" max="249" width="12.6640625" style="60" customWidth="1"/>
    <col min="250" max="250" width="10.88671875" style="60" customWidth="1"/>
    <col min="251" max="251" width="20.6640625" style="60" customWidth="1"/>
    <col min="252" max="252" width="24.6640625" style="60" customWidth="1"/>
    <col min="253" max="254" width="60.6640625" style="60" customWidth="1"/>
    <col min="255" max="256" width="45.6640625" style="60" customWidth="1"/>
    <col min="257" max="261" width="0" style="60" hidden="1" customWidth="1"/>
    <col min="262" max="500" width="9.109375" style="60"/>
    <col min="501" max="501" width="15.6640625" style="60" customWidth="1"/>
    <col min="502" max="502" width="9.5546875" style="60" customWidth="1"/>
    <col min="503" max="503" width="10.6640625" style="60" customWidth="1"/>
    <col min="504" max="504" width="15.6640625" style="60" customWidth="1"/>
    <col min="505" max="505" width="12.6640625" style="60" customWidth="1"/>
    <col min="506" max="506" width="10.88671875" style="60" customWidth="1"/>
    <col min="507" max="507" width="20.6640625" style="60" customWidth="1"/>
    <col min="508" max="508" width="24.6640625" style="60" customWidth="1"/>
    <col min="509" max="510" width="60.6640625" style="60" customWidth="1"/>
    <col min="511" max="512" width="45.6640625" style="60" customWidth="1"/>
    <col min="513" max="517" width="0" style="60" hidden="1" customWidth="1"/>
    <col min="518" max="756" width="9.109375" style="60"/>
    <col min="757" max="757" width="15.6640625" style="60" customWidth="1"/>
    <col min="758" max="758" width="9.5546875" style="60" customWidth="1"/>
    <col min="759" max="759" width="10.6640625" style="60" customWidth="1"/>
    <col min="760" max="760" width="15.6640625" style="60" customWidth="1"/>
    <col min="761" max="761" width="12.6640625" style="60" customWidth="1"/>
    <col min="762" max="762" width="10.88671875" style="60" customWidth="1"/>
    <col min="763" max="763" width="20.6640625" style="60" customWidth="1"/>
    <col min="764" max="764" width="24.6640625" style="60" customWidth="1"/>
    <col min="765" max="766" width="60.6640625" style="60" customWidth="1"/>
    <col min="767" max="768" width="45.6640625" style="60" customWidth="1"/>
    <col min="769" max="773" width="0" style="60" hidden="1" customWidth="1"/>
    <col min="774" max="1012" width="9.109375" style="60"/>
    <col min="1013" max="1013" width="15.6640625" style="60" customWidth="1"/>
    <col min="1014" max="1014" width="9.5546875" style="60" customWidth="1"/>
    <col min="1015" max="1015" width="10.6640625" style="60" customWidth="1"/>
    <col min="1016" max="1016" width="15.6640625" style="60" customWidth="1"/>
    <col min="1017" max="1017" width="12.6640625" style="60" customWidth="1"/>
    <col min="1018" max="1018" width="10.88671875" style="60" customWidth="1"/>
    <col min="1019" max="1019" width="20.6640625" style="60" customWidth="1"/>
    <col min="1020" max="1020" width="24.6640625" style="60" customWidth="1"/>
    <col min="1021" max="1022" width="60.6640625" style="60" customWidth="1"/>
    <col min="1023" max="1024" width="45.6640625" style="60" customWidth="1"/>
    <col min="1025" max="1029" width="0" style="60" hidden="1" customWidth="1"/>
    <col min="1030" max="1268" width="9.109375" style="60"/>
    <col min="1269" max="1269" width="15.6640625" style="60" customWidth="1"/>
    <col min="1270" max="1270" width="9.5546875" style="60" customWidth="1"/>
    <col min="1271" max="1271" width="10.6640625" style="60" customWidth="1"/>
    <col min="1272" max="1272" width="15.6640625" style="60" customWidth="1"/>
    <col min="1273" max="1273" width="12.6640625" style="60" customWidth="1"/>
    <col min="1274" max="1274" width="10.88671875" style="60" customWidth="1"/>
    <col min="1275" max="1275" width="20.6640625" style="60" customWidth="1"/>
    <col min="1276" max="1276" width="24.6640625" style="60" customWidth="1"/>
    <col min="1277" max="1278" width="60.6640625" style="60" customWidth="1"/>
    <col min="1279" max="1280" width="45.6640625" style="60" customWidth="1"/>
    <col min="1281" max="1285" width="0" style="60" hidden="1" customWidth="1"/>
    <col min="1286" max="1524" width="9.109375" style="60"/>
    <col min="1525" max="1525" width="15.6640625" style="60" customWidth="1"/>
    <col min="1526" max="1526" width="9.5546875" style="60" customWidth="1"/>
    <col min="1527" max="1527" width="10.6640625" style="60" customWidth="1"/>
    <col min="1528" max="1528" width="15.6640625" style="60" customWidth="1"/>
    <col min="1529" max="1529" width="12.6640625" style="60" customWidth="1"/>
    <col min="1530" max="1530" width="10.88671875" style="60" customWidth="1"/>
    <col min="1531" max="1531" width="20.6640625" style="60" customWidth="1"/>
    <col min="1532" max="1532" width="24.6640625" style="60" customWidth="1"/>
    <col min="1533" max="1534" width="60.6640625" style="60" customWidth="1"/>
    <col min="1535" max="1536" width="45.6640625" style="60" customWidth="1"/>
    <col min="1537" max="1541" width="0" style="60" hidden="1" customWidth="1"/>
    <col min="1542" max="1780" width="9.109375" style="60"/>
    <col min="1781" max="1781" width="15.6640625" style="60" customWidth="1"/>
    <col min="1782" max="1782" width="9.5546875" style="60" customWidth="1"/>
    <col min="1783" max="1783" width="10.6640625" style="60" customWidth="1"/>
    <col min="1784" max="1784" width="15.6640625" style="60" customWidth="1"/>
    <col min="1785" max="1785" width="12.6640625" style="60" customWidth="1"/>
    <col min="1786" max="1786" width="10.88671875" style="60" customWidth="1"/>
    <col min="1787" max="1787" width="20.6640625" style="60" customWidth="1"/>
    <col min="1788" max="1788" width="24.6640625" style="60" customWidth="1"/>
    <col min="1789" max="1790" width="60.6640625" style="60" customWidth="1"/>
    <col min="1791" max="1792" width="45.6640625" style="60" customWidth="1"/>
    <col min="1793" max="1797" width="0" style="60" hidden="1" customWidth="1"/>
    <col min="1798" max="2036" width="9.109375" style="60"/>
    <col min="2037" max="2037" width="15.6640625" style="60" customWidth="1"/>
    <col min="2038" max="2038" width="9.5546875" style="60" customWidth="1"/>
    <col min="2039" max="2039" width="10.6640625" style="60" customWidth="1"/>
    <col min="2040" max="2040" width="15.6640625" style="60" customWidth="1"/>
    <col min="2041" max="2041" width="12.6640625" style="60" customWidth="1"/>
    <col min="2042" max="2042" width="10.88671875" style="60" customWidth="1"/>
    <col min="2043" max="2043" width="20.6640625" style="60" customWidth="1"/>
    <col min="2044" max="2044" width="24.6640625" style="60" customWidth="1"/>
    <col min="2045" max="2046" width="60.6640625" style="60" customWidth="1"/>
    <col min="2047" max="2048" width="45.6640625" style="60" customWidth="1"/>
    <col min="2049" max="2053" width="0" style="60" hidden="1" customWidth="1"/>
    <col min="2054" max="2292" width="9.109375" style="60"/>
    <col min="2293" max="2293" width="15.6640625" style="60" customWidth="1"/>
    <col min="2294" max="2294" width="9.5546875" style="60" customWidth="1"/>
    <col min="2295" max="2295" width="10.6640625" style="60" customWidth="1"/>
    <col min="2296" max="2296" width="15.6640625" style="60" customWidth="1"/>
    <col min="2297" max="2297" width="12.6640625" style="60" customWidth="1"/>
    <col min="2298" max="2298" width="10.88671875" style="60" customWidth="1"/>
    <col min="2299" max="2299" width="20.6640625" style="60" customWidth="1"/>
    <col min="2300" max="2300" width="24.6640625" style="60" customWidth="1"/>
    <col min="2301" max="2302" width="60.6640625" style="60" customWidth="1"/>
    <col min="2303" max="2304" width="45.6640625" style="60" customWidth="1"/>
    <col min="2305" max="2309" width="0" style="60" hidden="1" customWidth="1"/>
    <col min="2310" max="2548" width="9.109375" style="60"/>
    <col min="2549" max="2549" width="15.6640625" style="60" customWidth="1"/>
    <col min="2550" max="2550" width="9.5546875" style="60" customWidth="1"/>
    <col min="2551" max="2551" width="10.6640625" style="60" customWidth="1"/>
    <col min="2552" max="2552" width="15.6640625" style="60" customWidth="1"/>
    <col min="2553" max="2553" width="12.6640625" style="60" customWidth="1"/>
    <col min="2554" max="2554" width="10.88671875" style="60" customWidth="1"/>
    <col min="2555" max="2555" width="20.6640625" style="60" customWidth="1"/>
    <col min="2556" max="2556" width="24.6640625" style="60" customWidth="1"/>
    <col min="2557" max="2558" width="60.6640625" style="60" customWidth="1"/>
    <col min="2559" max="2560" width="45.6640625" style="60" customWidth="1"/>
    <col min="2561" max="2565" width="0" style="60" hidden="1" customWidth="1"/>
    <col min="2566" max="2804" width="9.109375" style="60"/>
    <col min="2805" max="2805" width="15.6640625" style="60" customWidth="1"/>
    <col min="2806" max="2806" width="9.5546875" style="60" customWidth="1"/>
    <col min="2807" max="2807" width="10.6640625" style="60" customWidth="1"/>
    <col min="2808" max="2808" width="15.6640625" style="60" customWidth="1"/>
    <col min="2809" max="2809" width="12.6640625" style="60" customWidth="1"/>
    <col min="2810" max="2810" width="10.88671875" style="60" customWidth="1"/>
    <col min="2811" max="2811" width="20.6640625" style="60" customWidth="1"/>
    <col min="2812" max="2812" width="24.6640625" style="60" customWidth="1"/>
    <col min="2813" max="2814" width="60.6640625" style="60" customWidth="1"/>
    <col min="2815" max="2816" width="45.6640625" style="60" customWidth="1"/>
    <col min="2817" max="2821" width="0" style="60" hidden="1" customWidth="1"/>
    <col min="2822" max="3060" width="9.109375" style="60"/>
    <col min="3061" max="3061" width="15.6640625" style="60" customWidth="1"/>
    <col min="3062" max="3062" width="9.5546875" style="60" customWidth="1"/>
    <col min="3063" max="3063" width="10.6640625" style="60" customWidth="1"/>
    <col min="3064" max="3064" width="15.6640625" style="60" customWidth="1"/>
    <col min="3065" max="3065" width="12.6640625" style="60" customWidth="1"/>
    <col min="3066" max="3066" width="10.88671875" style="60" customWidth="1"/>
    <col min="3067" max="3067" width="20.6640625" style="60" customWidth="1"/>
    <col min="3068" max="3068" width="24.6640625" style="60" customWidth="1"/>
    <col min="3069" max="3070" width="60.6640625" style="60" customWidth="1"/>
    <col min="3071" max="3072" width="45.6640625" style="60" customWidth="1"/>
    <col min="3073" max="3077" width="0" style="60" hidden="1" customWidth="1"/>
    <col min="3078" max="3316" width="9.109375" style="60"/>
    <col min="3317" max="3317" width="15.6640625" style="60" customWidth="1"/>
    <col min="3318" max="3318" width="9.5546875" style="60" customWidth="1"/>
    <col min="3319" max="3319" width="10.6640625" style="60" customWidth="1"/>
    <col min="3320" max="3320" width="15.6640625" style="60" customWidth="1"/>
    <col min="3321" max="3321" width="12.6640625" style="60" customWidth="1"/>
    <col min="3322" max="3322" width="10.88671875" style="60" customWidth="1"/>
    <col min="3323" max="3323" width="20.6640625" style="60" customWidth="1"/>
    <col min="3324" max="3324" width="24.6640625" style="60" customWidth="1"/>
    <col min="3325" max="3326" width="60.6640625" style="60" customWidth="1"/>
    <col min="3327" max="3328" width="45.6640625" style="60" customWidth="1"/>
    <col min="3329" max="3333" width="0" style="60" hidden="1" customWidth="1"/>
    <col min="3334" max="3572" width="9.109375" style="60"/>
    <col min="3573" max="3573" width="15.6640625" style="60" customWidth="1"/>
    <col min="3574" max="3574" width="9.5546875" style="60" customWidth="1"/>
    <col min="3575" max="3575" width="10.6640625" style="60" customWidth="1"/>
    <col min="3576" max="3576" width="15.6640625" style="60" customWidth="1"/>
    <col min="3577" max="3577" width="12.6640625" style="60" customWidth="1"/>
    <col min="3578" max="3578" width="10.88671875" style="60" customWidth="1"/>
    <col min="3579" max="3579" width="20.6640625" style="60" customWidth="1"/>
    <col min="3580" max="3580" width="24.6640625" style="60" customWidth="1"/>
    <col min="3581" max="3582" width="60.6640625" style="60" customWidth="1"/>
    <col min="3583" max="3584" width="45.6640625" style="60" customWidth="1"/>
    <col min="3585" max="3589" width="0" style="60" hidden="1" customWidth="1"/>
    <col min="3590" max="3828" width="9.109375" style="60"/>
    <col min="3829" max="3829" width="15.6640625" style="60" customWidth="1"/>
    <col min="3830" max="3830" width="9.5546875" style="60" customWidth="1"/>
    <col min="3831" max="3831" width="10.6640625" style="60" customWidth="1"/>
    <col min="3832" max="3832" width="15.6640625" style="60" customWidth="1"/>
    <col min="3833" max="3833" width="12.6640625" style="60" customWidth="1"/>
    <col min="3834" max="3834" width="10.88671875" style="60" customWidth="1"/>
    <col min="3835" max="3835" width="20.6640625" style="60" customWidth="1"/>
    <col min="3836" max="3836" width="24.6640625" style="60" customWidth="1"/>
    <col min="3837" max="3838" width="60.6640625" style="60" customWidth="1"/>
    <col min="3839" max="3840" width="45.6640625" style="60" customWidth="1"/>
    <col min="3841" max="3845" width="0" style="60" hidden="1" customWidth="1"/>
    <col min="3846" max="4084" width="9.109375" style="60"/>
    <col min="4085" max="4085" width="15.6640625" style="60" customWidth="1"/>
    <col min="4086" max="4086" width="9.5546875" style="60" customWidth="1"/>
    <col min="4087" max="4087" width="10.6640625" style="60" customWidth="1"/>
    <col min="4088" max="4088" width="15.6640625" style="60" customWidth="1"/>
    <col min="4089" max="4089" width="12.6640625" style="60" customWidth="1"/>
    <col min="4090" max="4090" width="10.88671875" style="60" customWidth="1"/>
    <col min="4091" max="4091" width="20.6640625" style="60" customWidth="1"/>
    <col min="4092" max="4092" width="24.6640625" style="60" customWidth="1"/>
    <col min="4093" max="4094" width="60.6640625" style="60" customWidth="1"/>
    <col min="4095" max="4096" width="45.6640625" style="60" customWidth="1"/>
    <col min="4097" max="4101" width="0" style="60" hidden="1" customWidth="1"/>
    <col min="4102" max="4340" width="9.109375" style="60"/>
    <col min="4341" max="4341" width="15.6640625" style="60" customWidth="1"/>
    <col min="4342" max="4342" width="9.5546875" style="60" customWidth="1"/>
    <col min="4343" max="4343" width="10.6640625" style="60" customWidth="1"/>
    <col min="4344" max="4344" width="15.6640625" style="60" customWidth="1"/>
    <col min="4345" max="4345" width="12.6640625" style="60" customWidth="1"/>
    <col min="4346" max="4346" width="10.88671875" style="60" customWidth="1"/>
    <col min="4347" max="4347" width="20.6640625" style="60" customWidth="1"/>
    <col min="4348" max="4348" width="24.6640625" style="60" customWidth="1"/>
    <col min="4349" max="4350" width="60.6640625" style="60" customWidth="1"/>
    <col min="4351" max="4352" width="45.6640625" style="60" customWidth="1"/>
    <col min="4353" max="4357" width="0" style="60" hidden="1" customWidth="1"/>
    <col min="4358" max="4596" width="9.109375" style="60"/>
    <col min="4597" max="4597" width="15.6640625" style="60" customWidth="1"/>
    <col min="4598" max="4598" width="9.5546875" style="60" customWidth="1"/>
    <col min="4599" max="4599" width="10.6640625" style="60" customWidth="1"/>
    <col min="4600" max="4600" width="15.6640625" style="60" customWidth="1"/>
    <col min="4601" max="4601" width="12.6640625" style="60" customWidth="1"/>
    <col min="4602" max="4602" width="10.88671875" style="60" customWidth="1"/>
    <col min="4603" max="4603" width="20.6640625" style="60" customWidth="1"/>
    <col min="4604" max="4604" width="24.6640625" style="60" customWidth="1"/>
    <col min="4605" max="4606" width="60.6640625" style="60" customWidth="1"/>
    <col min="4607" max="4608" width="45.6640625" style="60" customWidth="1"/>
    <col min="4609" max="4613" width="0" style="60" hidden="1" customWidth="1"/>
    <col min="4614" max="4852" width="9.109375" style="60"/>
    <col min="4853" max="4853" width="15.6640625" style="60" customWidth="1"/>
    <col min="4854" max="4854" width="9.5546875" style="60" customWidth="1"/>
    <col min="4855" max="4855" width="10.6640625" style="60" customWidth="1"/>
    <col min="4856" max="4856" width="15.6640625" style="60" customWidth="1"/>
    <col min="4857" max="4857" width="12.6640625" style="60" customWidth="1"/>
    <col min="4858" max="4858" width="10.88671875" style="60" customWidth="1"/>
    <col min="4859" max="4859" width="20.6640625" style="60" customWidth="1"/>
    <col min="4860" max="4860" width="24.6640625" style="60" customWidth="1"/>
    <col min="4861" max="4862" width="60.6640625" style="60" customWidth="1"/>
    <col min="4863" max="4864" width="45.6640625" style="60" customWidth="1"/>
    <col min="4865" max="4869" width="0" style="60" hidden="1" customWidth="1"/>
    <col min="4870" max="5108" width="9.109375" style="60"/>
    <col min="5109" max="5109" width="15.6640625" style="60" customWidth="1"/>
    <col min="5110" max="5110" width="9.5546875" style="60" customWidth="1"/>
    <col min="5111" max="5111" width="10.6640625" style="60" customWidth="1"/>
    <col min="5112" max="5112" width="15.6640625" style="60" customWidth="1"/>
    <col min="5113" max="5113" width="12.6640625" style="60" customWidth="1"/>
    <col min="5114" max="5114" width="10.88671875" style="60" customWidth="1"/>
    <col min="5115" max="5115" width="20.6640625" style="60" customWidth="1"/>
    <col min="5116" max="5116" width="24.6640625" style="60" customWidth="1"/>
    <col min="5117" max="5118" width="60.6640625" style="60" customWidth="1"/>
    <col min="5119" max="5120" width="45.6640625" style="60" customWidth="1"/>
    <col min="5121" max="5125" width="0" style="60" hidden="1" customWidth="1"/>
    <col min="5126" max="5364" width="9.109375" style="60"/>
    <col min="5365" max="5365" width="15.6640625" style="60" customWidth="1"/>
    <col min="5366" max="5366" width="9.5546875" style="60" customWidth="1"/>
    <col min="5367" max="5367" width="10.6640625" style="60" customWidth="1"/>
    <col min="5368" max="5368" width="15.6640625" style="60" customWidth="1"/>
    <col min="5369" max="5369" width="12.6640625" style="60" customWidth="1"/>
    <col min="5370" max="5370" width="10.88671875" style="60" customWidth="1"/>
    <col min="5371" max="5371" width="20.6640625" style="60" customWidth="1"/>
    <col min="5372" max="5372" width="24.6640625" style="60" customWidth="1"/>
    <col min="5373" max="5374" width="60.6640625" style="60" customWidth="1"/>
    <col min="5375" max="5376" width="45.6640625" style="60" customWidth="1"/>
    <col min="5377" max="5381" width="0" style="60" hidden="1" customWidth="1"/>
    <col min="5382" max="5620" width="9.109375" style="60"/>
    <col min="5621" max="5621" width="15.6640625" style="60" customWidth="1"/>
    <col min="5622" max="5622" width="9.5546875" style="60" customWidth="1"/>
    <col min="5623" max="5623" width="10.6640625" style="60" customWidth="1"/>
    <col min="5624" max="5624" width="15.6640625" style="60" customWidth="1"/>
    <col min="5625" max="5625" width="12.6640625" style="60" customWidth="1"/>
    <col min="5626" max="5626" width="10.88671875" style="60" customWidth="1"/>
    <col min="5627" max="5627" width="20.6640625" style="60" customWidth="1"/>
    <col min="5628" max="5628" width="24.6640625" style="60" customWidth="1"/>
    <col min="5629" max="5630" width="60.6640625" style="60" customWidth="1"/>
    <col min="5631" max="5632" width="45.6640625" style="60" customWidth="1"/>
    <col min="5633" max="5637" width="0" style="60" hidden="1" customWidth="1"/>
    <col min="5638" max="5876" width="9.109375" style="60"/>
    <col min="5877" max="5877" width="15.6640625" style="60" customWidth="1"/>
    <col min="5878" max="5878" width="9.5546875" style="60" customWidth="1"/>
    <col min="5879" max="5879" width="10.6640625" style="60" customWidth="1"/>
    <col min="5880" max="5880" width="15.6640625" style="60" customWidth="1"/>
    <col min="5881" max="5881" width="12.6640625" style="60" customWidth="1"/>
    <col min="5882" max="5882" width="10.88671875" style="60" customWidth="1"/>
    <col min="5883" max="5883" width="20.6640625" style="60" customWidth="1"/>
    <col min="5884" max="5884" width="24.6640625" style="60" customWidth="1"/>
    <col min="5885" max="5886" width="60.6640625" style="60" customWidth="1"/>
    <col min="5887" max="5888" width="45.6640625" style="60" customWidth="1"/>
    <col min="5889" max="5893" width="0" style="60" hidden="1" customWidth="1"/>
    <col min="5894" max="6132" width="9.109375" style="60"/>
    <col min="6133" max="6133" width="15.6640625" style="60" customWidth="1"/>
    <col min="6134" max="6134" width="9.5546875" style="60" customWidth="1"/>
    <col min="6135" max="6135" width="10.6640625" style="60" customWidth="1"/>
    <col min="6136" max="6136" width="15.6640625" style="60" customWidth="1"/>
    <col min="6137" max="6137" width="12.6640625" style="60" customWidth="1"/>
    <col min="6138" max="6138" width="10.88671875" style="60" customWidth="1"/>
    <col min="6139" max="6139" width="20.6640625" style="60" customWidth="1"/>
    <col min="6140" max="6140" width="24.6640625" style="60" customWidth="1"/>
    <col min="6141" max="6142" width="60.6640625" style="60" customWidth="1"/>
    <col min="6143" max="6144" width="45.6640625" style="60" customWidth="1"/>
    <col min="6145" max="6149" width="0" style="60" hidden="1" customWidth="1"/>
    <col min="6150" max="6388" width="9.109375" style="60"/>
    <col min="6389" max="6389" width="15.6640625" style="60" customWidth="1"/>
    <col min="6390" max="6390" width="9.5546875" style="60" customWidth="1"/>
    <col min="6391" max="6391" width="10.6640625" style="60" customWidth="1"/>
    <col min="6392" max="6392" width="15.6640625" style="60" customWidth="1"/>
    <col min="6393" max="6393" width="12.6640625" style="60" customWidth="1"/>
    <col min="6394" max="6394" width="10.88671875" style="60" customWidth="1"/>
    <col min="6395" max="6395" width="20.6640625" style="60" customWidth="1"/>
    <col min="6396" max="6396" width="24.6640625" style="60" customWidth="1"/>
    <col min="6397" max="6398" width="60.6640625" style="60" customWidth="1"/>
    <col min="6399" max="6400" width="45.6640625" style="60" customWidth="1"/>
    <col min="6401" max="6405" width="0" style="60" hidden="1" customWidth="1"/>
    <col min="6406" max="6644" width="9.109375" style="60"/>
    <col min="6645" max="6645" width="15.6640625" style="60" customWidth="1"/>
    <col min="6646" max="6646" width="9.5546875" style="60" customWidth="1"/>
    <col min="6647" max="6647" width="10.6640625" style="60" customWidth="1"/>
    <col min="6648" max="6648" width="15.6640625" style="60" customWidth="1"/>
    <col min="6649" max="6649" width="12.6640625" style="60" customWidth="1"/>
    <col min="6650" max="6650" width="10.88671875" style="60" customWidth="1"/>
    <col min="6651" max="6651" width="20.6640625" style="60" customWidth="1"/>
    <col min="6652" max="6652" width="24.6640625" style="60" customWidth="1"/>
    <col min="6653" max="6654" width="60.6640625" style="60" customWidth="1"/>
    <col min="6655" max="6656" width="45.6640625" style="60" customWidth="1"/>
    <col min="6657" max="6661" width="0" style="60" hidden="1" customWidth="1"/>
    <col min="6662" max="6900" width="9.109375" style="60"/>
    <col min="6901" max="6901" width="15.6640625" style="60" customWidth="1"/>
    <col min="6902" max="6902" width="9.5546875" style="60" customWidth="1"/>
    <col min="6903" max="6903" width="10.6640625" style="60" customWidth="1"/>
    <col min="6904" max="6904" width="15.6640625" style="60" customWidth="1"/>
    <col min="6905" max="6905" width="12.6640625" style="60" customWidth="1"/>
    <col min="6906" max="6906" width="10.88671875" style="60" customWidth="1"/>
    <col min="6907" max="6907" width="20.6640625" style="60" customWidth="1"/>
    <col min="6908" max="6908" width="24.6640625" style="60" customWidth="1"/>
    <col min="6909" max="6910" width="60.6640625" style="60" customWidth="1"/>
    <col min="6911" max="6912" width="45.6640625" style="60" customWidth="1"/>
    <col min="6913" max="6917" width="0" style="60" hidden="1" customWidth="1"/>
    <col min="6918" max="7156" width="9.109375" style="60"/>
    <col min="7157" max="7157" width="15.6640625" style="60" customWidth="1"/>
    <col min="7158" max="7158" width="9.5546875" style="60" customWidth="1"/>
    <col min="7159" max="7159" width="10.6640625" style="60" customWidth="1"/>
    <col min="7160" max="7160" width="15.6640625" style="60" customWidth="1"/>
    <col min="7161" max="7161" width="12.6640625" style="60" customWidth="1"/>
    <col min="7162" max="7162" width="10.88671875" style="60" customWidth="1"/>
    <col min="7163" max="7163" width="20.6640625" style="60" customWidth="1"/>
    <col min="7164" max="7164" width="24.6640625" style="60" customWidth="1"/>
    <col min="7165" max="7166" width="60.6640625" style="60" customWidth="1"/>
    <col min="7167" max="7168" width="45.6640625" style="60" customWidth="1"/>
    <col min="7169" max="7173" width="0" style="60" hidden="1" customWidth="1"/>
    <col min="7174" max="7412" width="9.109375" style="60"/>
    <col min="7413" max="7413" width="15.6640625" style="60" customWidth="1"/>
    <col min="7414" max="7414" width="9.5546875" style="60" customWidth="1"/>
    <col min="7415" max="7415" width="10.6640625" style="60" customWidth="1"/>
    <col min="7416" max="7416" width="15.6640625" style="60" customWidth="1"/>
    <col min="7417" max="7417" width="12.6640625" style="60" customWidth="1"/>
    <col min="7418" max="7418" width="10.88671875" style="60" customWidth="1"/>
    <col min="7419" max="7419" width="20.6640625" style="60" customWidth="1"/>
    <col min="7420" max="7420" width="24.6640625" style="60" customWidth="1"/>
    <col min="7421" max="7422" width="60.6640625" style="60" customWidth="1"/>
    <col min="7423" max="7424" width="45.6640625" style="60" customWidth="1"/>
    <col min="7425" max="7429" width="0" style="60" hidden="1" customWidth="1"/>
    <col min="7430" max="7668" width="9.109375" style="60"/>
    <col min="7669" max="7669" width="15.6640625" style="60" customWidth="1"/>
    <col min="7670" max="7670" width="9.5546875" style="60" customWidth="1"/>
    <col min="7671" max="7671" width="10.6640625" style="60" customWidth="1"/>
    <col min="7672" max="7672" width="15.6640625" style="60" customWidth="1"/>
    <col min="7673" max="7673" width="12.6640625" style="60" customWidth="1"/>
    <col min="7674" max="7674" width="10.88671875" style="60" customWidth="1"/>
    <col min="7675" max="7675" width="20.6640625" style="60" customWidth="1"/>
    <col min="7676" max="7676" width="24.6640625" style="60" customWidth="1"/>
    <col min="7677" max="7678" width="60.6640625" style="60" customWidth="1"/>
    <col min="7679" max="7680" width="45.6640625" style="60" customWidth="1"/>
    <col min="7681" max="7685" width="0" style="60" hidden="1" customWidth="1"/>
    <col min="7686" max="7924" width="9.109375" style="60"/>
    <col min="7925" max="7925" width="15.6640625" style="60" customWidth="1"/>
    <col min="7926" max="7926" width="9.5546875" style="60" customWidth="1"/>
    <col min="7927" max="7927" width="10.6640625" style="60" customWidth="1"/>
    <col min="7928" max="7928" width="15.6640625" style="60" customWidth="1"/>
    <col min="7929" max="7929" width="12.6640625" style="60" customWidth="1"/>
    <col min="7930" max="7930" width="10.88671875" style="60" customWidth="1"/>
    <col min="7931" max="7931" width="20.6640625" style="60" customWidth="1"/>
    <col min="7932" max="7932" width="24.6640625" style="60" customWidth="1"/>
    <col min="7933" max="7934" width="60.6640625" style="60" customWidth="1"/>
    <col min="7935" max="7936" width="45.6640625" style="60" customWidth="1"/>
    <col min="7937" max="7941" width="0" style="60" hidden="1" customWidth="1"/>
    <col min="7942" max="8180" width="9.109375" style="60"/>
    <col min="8181" max="8181" width="15.6640625" style="60" customWidth="1"/>
    <col min="8182" max="8182" width="9.5546875" style="60" customWidth="1"/>
    <col min="8183" max="8183" width="10.6640625" style="60" customWidth="1"/>
    <col min="8184" max="8184" width="15.6640625" style="60" customWidth="1"/>
    <col min="8185" max="8185" width="12.6640625" style="60" customWidth="1"/>
    <col min="8186" max="8186" width="10.88671875" style="60" customWidth="1"/>
    <col min="8187" max="8187" width="20.6640625" style="60" customWidth="1"/>
    <col min="8188" max="8188" width="24.6640625" style="60" customWidth="1"/>
    <col min="8189" max="8190" width="60.6640625" style="60" customWidth="1"/>
    <col min="8191" max="8192" width="45.6640625" style="60" customWidth="1"/>
    <col min="8193" max="8197" width="0" style="60" hidden="1" customWidth="1"/>
    <col min="8198" max="8436" width="9.109375" style="60"/>
    <col min="8437" max="8437" width="15.6640625" style="60" customWidth="1"/>
    <col min="8438" max="8438" width="9.5546875" style="60" customWidth="1"/>
    <col min="8439" max="8439" width="10.6640625" style="60" customWidth="1"/>
    <col min="8440" max="8440" width="15.6640625" style="60" customWidth="1"/>
    <col min="8441" max="8441" width="12.6640625" style="60" customWidth="1"/>
    <col min="8442" max="8442" width="10.88671875" style="60" customWidth="1"/>
    <col min="8443" max="8443" width="20.6640625" style="60" customWidth="1"/>
    <col min="8444" max="8444" width="24.6640625" style="60" customWidth="1"/>
    <col min="8445" max="8446" width="60.6640625" style="60" customWidth="1"/>
    <col min="8447" max="8448" width="45.6640625" style="60" customWidth="1"/>
    <col min="8449" max="8453" width="0" style="60" hidden="1" customWidth="1"/>
    <col min="8454" max="8692" width="9.109375" style="60"/>
    <col min="8693" max="8693" width="15.6640625" style="60" customWidth="1"/>
    <col min="8694" max="8694" width="9.5546875" style="60" customWidth="1"/>
    <col min="8695" max="8695" width="10.6640625" style="60" customWidth="1"/>
    <col min="8696" max="8696" width="15.6640625" style="60" customWidth="1"/>
    <col min="8697" max="8697" width="12.6640625" style="60" customWidth="1"/>
    <col min="8698" max="8698" width="10.88671875" style="60" customWidth="1"/>
    <col min="8699" max="8699" width="20.6640625" style="60" customWidth="1"/>
    <col min="8700" max="8700" width="24.6640625" style="60" customWidth="1"/>
    <col min="8701" max="8702" width="60.6640625" style="60" customWidth="1"/>
    <col min="8703" max="8704" width="45.6640625" style="60" customWidth="1"/>
    <col min="8705" max="8709" width="0" style="60" hidden="1" customWidth="1"/>
    <col min="8710" max="8948" width="9.109375" style="60"/>
    <col min="8949" max="8949" width="15.6640625" style="60" customWidth="1"/>
    <col min="8950" max="8950" width="9.5546875" style="60" customWidth="1"/>
    <col min="8951" max="8951" width="10.6640625" style="60" customWidth="1"/>
    <col min="8952" max="8952" width="15.6640625" style="60" customWidth="1"/>
    <col min="8953" max="8953" width="12.6640625" style="60" customWidth="1"/>
    <col min="8954" max="8954" width="10.88671875" style="60" customWidth="1"/>
    <col min="8955" max="8955" width="20.6640625" style="60" customWidth="1"/>
    <col min="8956" max="8956" width="24.6640625" style="60" customWidth="1"/>
    <col min="8957" max="8958" width="60.6640625" style="60" customWidth="1"/>
    <col min="8959" max="8960" width="45.6640625" style="60" customWidth="1"/>
    <col min="8961" max="8965" width="0" style="60" hidden="1" customWidth="1"/>
    <col min="8966" max="9204" width="9.109375" style="60"/>
    <col min="9205" max="9205" width="15.6640625" style="60" customWidth="1"/>
    <col min="9206" max="9206" width="9.5546875" style="60" customWidth="1"/>
    <col min="9207" max="9207" width="10.6640625" style="60" customWidth="1"/>
    <col min="9208" max="9208" width="15.6640625" style="60" customWidth="1"/>
    <col min="9209" max="9209" width="12.6640625" style="60" customWidth="1"/>
    <col min="9210" max="9210" width="10.88671875" style="60" customWidth="1"/>
    <col min="9211" max="9211" width="20.6640625" style="60" customWidth="1"/>
    <col min="9212" max="9212" width="24.6640625" style="60" customWidth="1"/>
    <col min="9213" max="9214" width="60.6640625" style="60" customWidth="1"/>
    <col min="9215" max="9216" width="45.6640625" style="60" customWidth="1"/>
    <col min="9217" max="9221" width="0" style="60" hidden="1" customWidth="1"/>
    <col min="9222" max="9460" width="9.109375" style="60"/>
    <col min="9461" max="9461" width="15.6640625" style="60" customWidth="1"/>
    <col min="9462" max="9462" width="9.5546875" style="60" customWidth="1"/>
    <col min="9463" max="9463" width="10.6640625" style="60" customWidth="1"/>
    <col min="9464" max="9464" width="15.6640625" style="60" customWidth="1"/>
    <col min="9465" max="9465" width="12.6640625" style="60" customWidth="1"/>
    <col min="9466" max="9466" width="10.88671875" style="60" customWidth="1"/>
    <col min="9467" max="9467" width="20.6640625" style="60" customWidth="1"/>
    <col min="9468" max="9468" width="24.6640625" style="60" customWidth="1"/>
    <col min="9469" max="9470" width="60.6640625" style="60" customWidth="1"/>
    <col min="9471" max="9472" width="45.6640625" style="60" customWidth="1"/>
    <col min="9473" max="9477" width="0" style="60" hidden="1" customWidth="1"/>
    <col min="9478" max="9716" width="9.109375" style="60"/>
    <col min="9717" max="9717" width="15.6640625" style="60" customWidth="1"/>
    <col min="9718" max="9718" width="9.5546875" style="60" customWidth="1"/>
    <col min="9719" max="9719" width="10.6640625" style="60" customWidth="1"/>
    <col min="9720" max="9720" width="15.6640625" style="60" customWidth="1"/>
    <col min="9721" max="9721" width="12.6640625" style="60" customWidth="1"/>
    <col min="9722" max="9722" width="10.88671875" style="60" customWidth="1"/>
    <col min="9723" max="9723" width="20.6640625" style="60" customWidth="1"/>
    <col min="9724" max="9724" width="24.6640625" style="60" customWidth="1"/>
    <col min="9725" max="9726" width="60.6640625" style="60" customWidth="1"/>
    <col min="9727" max="9728" width="45.6640625" style="60" customWidth="1"/>
    <col min="9729" max="9733" width="0" style="60" hidden="1" customWidth="1"/>
    <col min="9734" max="9972" width="9.109375" style="60"/>
    <col min="9973" max="9973" width="15.6640625" style="60" customWidth="1"/>
    <col min="9974" max="9974" width="9.5546875" style="60" customWidth="1"/>
    <col min="9975" max="9975" width="10.6640625" style="60" customWidth="1"/>
    <col min="9976" max="9976" width="15.6640625" style="60" customWidth="1"/>
    <col min="9977" max="9977" width="12.6640625" style="60" customWidth="1"/>
    <col min="9978" max="9978" width="10.88671875" style="60" customWidth="1"/>
    <col min="9979" max="9979" width="20.6640625" style="60" customWidth="1"/>
    <col min="9980" max="9980" width="24.6640625" style="60" customWidth="1"/>
    <col min="9981" max="9982" width="60.6640625" style="60" customWidth="1"/>
    <col min="9983" max="9984" width="45.6640625" style="60" customWidth="1"/>
    <col min="9985" max="9989" width="0" style="60" hidden="1" customWidth="1"/>
    <col min="9990" max="10228" width="9.109375" style="60"/>
    <col min="10229" max="10229" width="15.6640625" style="60" customWidth="1"/>
    <col min="10230" max="10230" width="9.5546875" style="60" customWidth="1"/>
    <col min="10231" max="10231" width="10.6640625" style="60" customWidth="1"/>
    <col min="10232" max="10232" width="15.6640625" style="60" customWidth="1"/>
    <col min="10233" max="10233" width="12.6640625" style="60" customWidth="1"/>
    <col min="10234" max="10234" width="10.88671875" style="60" customWidth="1"/>
    <col min="10235" max="10235" width="20.6640625" style="60" customWidth="1"/>
    <col min="10236" max="10236" width="24.6640625" style="60" customWidth="1"/>
    <col min="10237" max="10238" width="60.6640625" style="60" customWidth="1"/>
    <col min="10239" max="10240" width="45.6640625" style="60" customWidth="1"/>
    <col min="10241" max="10245" width="0" style="60" hidden="1" customWidth="1"/>
    <col min="10246" max="10484" width="9.109375" style="60"/>
    <col min="10485" max="10485" width="15.6640625" style="60" customWidth="1"/>
    <col min="10486" max="10486" width="9.5546875" style="60" customWidth="1"/>
    <col min="10487" max="10487" width="10.6640625" style="60" customWidth="1"/>
    <col min="10488" max="10488" width="15.6640625" style="60" customWidth="1"/>
    <col min="10489" max="10489" width="12.6640625" style="60" customWidth="1"/>
    <col min="10490" max="10490" width="10.88671875" style="60" customWidth="1"/>
    <col min="10491" max="10491" width="20.6640625" style="60" customWidth="1"/>
    <col min="10492" max="10492" width="24.6640625" style="60" customWidth="1"/>
    <col min="10493" max="10494" width="60.6640625" style="60" customWidth="1"/>
    <col min="10495" max="10496" width="45.6640625" style="60" customWidth="1"/>
    <col min="10497" max="10501" width="0" style="60" hidden="1" customWidth="1"/>
    <col min="10502" max="10740" width="9.109375" style="60"/>
    <col min="10741" max="10741" width="15.6640625" style="60" customWidth="1"/>
    <col min="10742" max="10742" width="9.5546875" style="60" customWidth="1"/>
    <col min="10743" max="10743" width="10.6640625" style="60" customWidth="1"/>
    <col min="10744" max="10744" width="15.6640625" style="60" customWidth="1"/>
    <col min="10745" max="10745" width="12.6640625" style="60" customWidth="1"/>
    <col min="10746" max="10746" width="10.88671875" style="60" customWidth="1"/>
    <col min="10747" max="10747" width="20.6640625" style="60" customWidth="1"/>
    <col min="10748" max="10748" width="24.6640625" style="60" customWidth="1"/>
    <col min="10749" max="10750" width="60.6640625" style="60" customWidth="1"/>
    <col min="10751" max="10752" width="45.6640625" style="60" customWidth="1"/>
    <col min="10753" max="10757" width="0" style="60" hidden="1" customWidth="1"/>
    <col min="10758" max="10996" width="9.109375" style="60"/>
    <col min="10997" max="10997" width="15.6640625" style="60" customWidth="1"/>
    <col min="10998" max="10998" width="9.5546875" style="60" customWidth="1"/>
    <col min="10999" max="10999" width="10.6640625" style="60" customWidth="1"/>
    <col min="11000" max="11000" width="15.6640625" style="60" customWidth="1"/>
    <col min="11001" max="11001" width="12.6640625" style="60" customWidth="1"/>
    <col min="11002" max="11002" width="10.88671875" style="60" customWidth="1"/>
    <col min="11003" max="11003" width="20.6640625" style="60" customWidth="1"/>
    <col min="11004" max="11004" width="24.6640625" style="60" customWidth="1"/>
    <col min="11005" max="11006" width="60.6640625" style="60" customWidth="1"/>
    <col min="11007" max="11008" width="45.6640625" style="60" customWidth="1"/>
    <col min="11009" max="11013" width="0" style="60" hidden="1" customWidth="1"/>
    <col min="11014" max="11252" width="9.109375" style="60"/>
    <col min="11253" max="11253" width="15.6640625" style="60" customWidth="1"/>
    <col min="11254" max="11254" width="9.5546875" style="60" customWidth="1"/>
    <col min="11255" max="11255" width="10.6640625" style="60" customWidth="1"/>
    <col min="11256" max="11256" width="15.6640625" style="60" customWidth="1"/>
    <col min="11257" max="11257" width="12.6640625" style="60" customWidth="1"/>
    <col min="11258" max="11258" width="10.88671875" style="60" customWidth="1"/>
    <col min="11259" max="11259" width="20.6640625" style="60" customWidth="1"/>
    <col min="11260" max="11260" width="24.6640625" style="60" customWidth="1"/>
    <col min="11261" max="11262" width="60.6640625" style="60" customWidth="1"/>
    <col min="11263" max="11264" width="45.6640625" style="60" customWidth="1"/>
    <col min="11265" max="11269" width="0" style="60" hidden="1" customWidth="1"/>
    <col min="11270" max="11508" width="9.109375" style="60"/>
    <col min="11509" max="11509" width="15.6640625" style="60" customWidth="1"/>
    <col min="11510" max="11510" width="9.5546875" style="60" customWidth="1"/>
    <col min="11511" max="11511" width="10.6640625" style="60" customWidth="1"/>
    <col min="11512" max="11512" width="15.6640625" style="60" customWidth="1"/>
    <col min="11513" max="11513" width="12.6640625" style="60" customWidth="1"/>
    <col min="11514" max="11514" width="10.88671875" style="60" customWidth="1"/>
    <col min="11515" max="11515" width="20.6640625" style="60" customWidth="1"/>
    <col min="11516" max="11516" width="24.6640625" style="60" customWidth="1"/>
    <col min="11517" max="11518" width="60.6640625" style="60" customWidth="1"/>
    <col min="11519" max="11520" width="45.6640625" style="60" customWidth="1"/>
    <col min="11521" max="11525" width="0" style="60" hidden="1" customWidth="1"/>
    <col min="11526" max="11764" width="9.109375" style="60"/>
    <col min="11765" max="11765" width="15.6640625" style="60" customWidth="1"/>
    <col min="11766" max="11766" width="9.5546875" style="60" customWidth="1"/>
    <col min="11767" max="11767" width="10.6640625" style="60" customWidth="1"/>
    <col min="11768" max="11768" width="15.6640625" style="60" customWidth="1"/>
    <col min="11769" max="11769" width="12.6640625" style="60" customWidth="1"/>
    <col min="11770" max="11770" width="10.88671875" style="60" customWidth="1"/>
    <col min="11771" max="11771" width="20.6640625" style="60" customWidth="1"/>
    <col min="11772" max="11772" width="24.6640625" style="60" customWidth="1"/>
    <col min="11773" max="11774" width="60.6640625" style="60" customWidth="1"/>
    <col min="11775" max="11776" width="45.6640625" style="60" customWidth="1"/>
    <col min="11777" max="11781" width="0" style="60" hidden="1" customWidth="1"/>
    <col min="11782" max="12020" width="9.109375" style="60"/>
    <col min="12021" max="12021" width="15.6640625" style="60" customWidth="1"/>
    <col min="12022" max="12022" width="9.5546875" style="60" customWidth="1"/>
    <col min="12023" max="12023" width="10.6640625" style="60" customWidth="1"/>
    <col min="12024" max="12024" width="15.6640625" style="60" customWidth="1"/>
    <col min="12025" max="12025" width="12.6640625" style="60" customWidth="1"/>
    <col min="12026" max="12026" width="10.88671875" style="60" customWidth="1"/>
    <col min="12027" max="12027" width="20.6640625" style="60" customWidth="1"/>
    <col min="12028" max="12028" width="24.6640625" style="60" customWidth="1"/>
    <col min="12029" max="12030" width="60.6640625" style="60" customWidth="1"/>
    <col min="12031" max="12032" width="45.6640625" style="60" customWidth="1"/>
    <col min="12033" max="12037" width="0" style="60" hidden="1" customWidth="1"/>
    <col min="12038" max="12276" width="9.109375" style="60"/>
    <col min="12277" max="12277" width="15.6640625" style="60" customWidth="1"/>
    <col min="12278" max="12278" width="9.5546875" style="60" customWidth="1"/>
    <col min="12279" max="12279" width="10.6640625" style="60" customWidth="1"/>
    <col min="12280" max="12280" width="15.6640625" style="60" customWidth="1"/>
    <col min="12281" max="12281" width="12.6640625" style="60" customWidth="1"/>
    <col min="12282" max="12282" width="10.88671875" style="60" customWidth="1"/>
    <col min="12283" max="12283" width="20.6640625" style="60" customWidth="1"/>
    <col min="12284" max="12284" width="24.6640625" style="60" customWidth="1"/>
    <col min="12285" max="12286" width="60.6640625" style="60" customWidth="1"/>
    <col min="12287" max="12288" width="45.6640625" style="60" customWidth="1"/>
    <col min="12289" max="12293" width="0" style="60" hidden="1" customWidth="1"/>
    <col min="12294" max="12532" width="9.109375" style="60"/>
    <col min="12533" max="12533" width="15.6640625" style="60" customWidth="1"/>
    <col min="12534" max="12534" width="9.5546875" style="60" customWidth="1"/>
    <col min="12535" max="12535" width="10.6640625" style="60" customWidth="1"/>
    <col min="12536" max="12536" width="15.6640625" style="60" customWidth="1"/>
    <col min="12537" max="12537" width="12.6640625" style="60" customWidth="1"/>
    <col min="12538" max="12538" width="10.88671875" style="60" customWidth="1"/>
    <col min="12539" max="12539" width="20.6640625" style="60" customWidth="1"/>
    <col min="12540" max="12540" width="24.6640625" style="60" customWidth="1"/>
    <col min="12541" max="12542" width="60.6640625" style="60" customWidth="1"/>
    <col min="12543" max="12544" width="45.6640625" style="60" customWidth="1"/>
    <col min="12545" max="12549" width="0" style="60" hidden="1" customWidth="1"/>
    <col min="12550" max="12788" width="9.109375" style="60"/>
    <col min="12789" max="12789" width="15.6640625" style="60" customWidth="1"/>
    <col min="12790" max="12790" width="9.5546875" style="60" customWidth="1"/>
    <col min="12791" max="12791" width="10.6640625" style="60" customWidth="1"/>
    <col min="12792" max="12792" width="15.6640625" style="60" customWidth="1"/>
    <col min="12793" max="12793" width="12.6640625" style="60" customWidth="1"/>
    <col min="12794" max="12794" width="10.88671875" style="60" customWidth="1"/>
    <col min="12795" max="12795" width="20.6640625" style="60" customWidth="1"/>
    <col min="12796" max="12796" width="24.6640625" style="60" customWidth="1"/>
    <col min="12797" max="12798" width="60.6640625" style="60" customWidth="1"/>
    <col min="12799" max="12800" width="45.6640625" style="60" customWidth="1"/>
    <col min="12801" max="12805" width="0" style="60" hidden="1" customWidth="1"/>
    <col min="12806" max="13044" width="9.109375" style="60"/>
    <col min="13045" max="13045" width="15.6640625" style="60" customWidth="1"/>
    <col min="13046" max="13046" width="9.5546875" style="60" customWidth="1"/>
    <col min="13047" max="13047" width="10.6640625" style="60" customWidth="1"/>
    <col min="13048" max="13048" width="15.6640625" style="60" customWidth="1"/>
    <col min="13049" max="13049" width="12.6640625" style="60" customWidth="1"/>
    <col min="13050" max="13050" width="10.88671875" style="60" customWidth="1"/>
    <col min="13051" max="13051" width="20.6640625" style="60" customWidth="1"/>
    <col min="13052" max="13052" width="24.6640625" style="60" customWidth="1"/>
    <col min="13053" max="13054" width="60.6640625" style="60" customWidth="1"/>
    <col min="13055" max="13056" width="45.6640625" style="60" customWidth="1"/>
    <col min="13057" max="13061" width="0" style="60" hidden="1" customWidth="1"/>
    <col min="13062" max="13300" width="9.109375" style="60"/>
    <col min="13301" max="13301" width="15.6640625" style="60" customWidth="1"/>
    <col min="13302" max="13302" width="9.5546875" style="60" customWidth="1"/>
    <col min="13303" max="13303" width="10.6640625" style="60" customWidth="1"/>
    <col min="13304" max="13304" width="15.6640625" style="60" customWidth="1"/>
    <col min="13305" max="13305" width="12.6640625" style="60" customWidth="1"/>
    <col min="13306" max="13306" width="10.88671875" style="60" customWidth="1"/>
    <col min="13307" max="13307" width="20.6640625" style="60" customWidth="1"/>
    <col min="13308" max="13308" width="24.6640625" style="60" customWidth="1"/>
    <col min="13309" max="13310" width="60.6640625" style="60" customWidth="1"/>
    <col min="13311" max="13312" width="45.6640625" style="60" customWidth="1"/>
    <col min="13313" max="13317" width="0" style="60" hidden="1" customWidth="1"/>
    <col min="13318" max="13556" width="9.109375" style="60"/>
    <col min="13557" max="13557" width="15.6640625" style="60" customWidth="1"/>
    <col min="13558" max="13558" width="9.5546875" style="60" customWidth="1"/>
    <col min="13559" max="13559" width="10.6640625" style="60" customWidth="1"/>
    <col min="13560" max="13560" width="15.6640625" style="60" customWidth="1"/>
    <col min="13561" max="13561" width="12.6640625" style="60" customWidth="1"/>
    <col min="13562" max="13562" width="10.88671875" style="60" customWidth="1"/>
    <col min="13563" max="13563" width="20.6640625" style="60" customWidth="1"/>
    <col min="13564" max="13564" width="24.6640625" style="60" customWidth="1"/>
    <col min="13565" max="13566" width="60.6640625" style="60" customWidth="1"/>
    <col min="13567" max="13568" width="45.6640625" style="60" customWidth="1"/>
    <col min="13569" max="13573" width="0" style="60" hidden="1" customWidth="1"/>
    <col min="13574" max="13812" width="9.109375" style="60"/>
    <col min="13813" max="13813" width="15.6640625" style="60" customWidth="1"/>
    <col min="13814" max="13814" width="9.5546875" style="60" customWidth="1"/>
    <col min="13815" max="13815" width="10.6640625" style="60" customWidth="1"/>
    <col min="13816" max="13816" width="15.6640625" style="60" customWidth="1"/>
    <col min="13817" max="13817" width="12.6640625" style="60" customWidth="1"/>
    <col min="13818" max="13818" width="10.88671875" style="60" customWidth="1"/>
    <col min="13819" max="13819" width="20.6640625" style="60" customWidth="1"/>
    <col min="13820" max="13820" width="24.6640625" style="60" customWidth="1"/>
    <col min="13821" max="13822" width="60.6640625" style="60" customWidth="1"/>
    <col min="13823" max="13824" width="45.6640625" style="60" customWidth="1"/>
    <col min="13825" max="13829" width="0" style="60" hidden="1" customWidth="1"/>
    <col min="13830" max="14068" width="9.109375" style="60"/>
    <col min="14069" max="14069" width="15.6640625" style="60" customWidth="1"/>
    <col min="14070" max="14070" width="9.5546875" style="60" customWidth="1"/>
    <col min="14071" max="14071" width="10.6640625" style="60" customWidth="1"/>
    <col min="14072" max="14072" width="15.6640625" style="60" customWidth="1"/>
    <col min="14073" max="14073" width="12.6640625" style="60" customWidth="1"/>
    <col min="14074" max="14074" width="10.88671875" style="60" customWidth="1"/>
    <col min="14075" max="14075" width="20.6640625" style="60" customWidth="1"/>
    <col min="14076" max="14076" width="24.6640625" style="60" customWidth="1"/>
    <col min="14077" max="14078" width="60.6640625" style="60" customWidth="1"/>
    <col min="14079" max="14080" width="45.6640625" style="60" customWidth="1"/>
    <col min="14081" max="14085" width="0" style="60" hidden="1" customWidth="1"/>
    <col min="14086" max="14324" width="9.109375" style="60"/>
    <col min="14325" max="14325" width="15.6640625" style="60" customWidth="1"/>
    <col min="14326" max="14326" width="9.5546875" style="60" customWidth="1"/>
    <col min="14327" max="14327" width="10.6640625" style="60" customWidth="1"/>
    <col min="14328" max="14328" width="15.6640625" style="60" customWidth="1"/>
    <col min="14329" max="14329" width="12.6640625" style="60" customWidth="1"/>
    <col min="14330" max="14330" width="10.88671875" style="60" customWidth="1"/>
    <col min="14331" max="14331" width="20.6640625" style="60" customWidth="1"/>
    <col min="14332" max="14332" width="24.6640625" style="60" customWidth="1"/>
    <col min="14333" max="14334" width="60.6640625" style="60" customWidth="1"/>
    <col min="14335" max="14336" width="45.6640625" style="60" customWidth="1"/>
    <col min="14337" max="14341" width="0" style="60" hidden="1" customWidth="1"/>
    <col min="14342" max="14580" width="9.109375" style="60"/>
    <col min="14581" max="14581" width="15.6640625" style="60" customWidth="1"/>
    <col min="14582" max="14582" width="9.5546875" style="60" customWidth="1"/>
    <col min="14583" max="14583" width="10.6640625" style="60" customWidth="1"/>
    <col min="14584" max="14584" width="15.6640625" style="60" customWidth="1"/>
    <col min="14585" max="14585" width="12.6640625" style="60" customWidth="1"/>
    <col min="14586" max="14586" width="10.88671875" style="60" customWidth="1"/>
    <col min="14587" max="14587" width="20.6640625" style="60" customWidth="1"/>
    <col min="14588" max="14588" width="24.6640625" style="60" customWidth="1"/>
    <col min="14589" max="14590" width="60.6640625" style="60" customWidth="1"/>
    <col min="14591" max="14592" width="45.6640625" style="60" customWidth="1"/>
    <col min="14593" max="14597" width="0" style="60" hidden="1" customWidth="1"/>
    <col min="14598" max="14836" width="9.109375" style="60"/>
    <col min="14837" max="14837" width="15.6640625" style="60" customWidth="1"/>
    <col min="14838" max="14838" width="9.5546875" style="60" customWidth="1"/>
    <col min="14839" max="14839" width="10.6640625" style="60" customWidth="1"/>
    <col min="14840" max="14840" width="15.6640625" style="60" customWidth="1"/>
    <col min="14841" max="14841" width="12.6640625" style="60" customWidth="1"/>
    <col min="14842" max="14842" width="10.88671875" style="60" customWidth="1"/>
    <col min="14843" max="14843" width="20.6640625" style="60" customWidth="1"/>
    <col min="14844" max="14844" width="24.6640625" style="60" customWidth="1"/>
    <col min="14845" max="14846" width="60.6640625" style="60" customWidth="1"/>
    <col min="14847" max="14848" width="45.6640625" style="60" customWidth="1"/>
    <col min="14849" max="14853" width="0" style="60" hidden="1" customWidth="1"/>
    <col min="14854" max="15092" width="9.109375" style="60"/>
    <col min="15093" max="15093" width="15.6640625" style="60" customWidth="1"/>
    <col min="15094" max="15094" width="9.5546875" style="60" customWidth="1"/>
    <col min="15095" max="15095" width="10.6640625" style="60" customWidth="1"/>
    <col min="15096" max="15096" width="15.6640625" style="60" customWidth="1"/>
    <col min="15097" max="15097" width="12.6640625" style="60" customWidth="1"/>
    <col min="15098" max="15098" width="10.88671875" style="60" customWidth="1"/>
    <col min="15099" max="15099" width="20.6640625" style="60" customWidth="1"/>
    <col min="15100" max="15100" width="24.6640625" style="60" customWidth="1"/>
    <col min="15101" max="15102" width="60.6640625" style="60" customWidth="1"/>
    <col min="15103" max="15104" width="45.6640625" style="60" customWidth="1"/>
    <col min="15105" max="15109" width="0" style="60" hidden="1" customWidth="1"/>
    <col min="15110" max="15348" width="9.109375" style="60"/>
    <col min="15349" max="15349" width="15.6640625" style="60" customWidth="1"/>
    <col min="15350" max="15350" width="9.5546875" style="60" customWidth="1"/>
    <col min="15351" max="15351" width="10.6640625" style="60" customWidth="1"/>
    <col min="15352" max="15352" width="15.6640625" style="60" customWidth="1"/>
    <col min="15353" max="15353" width="12.6640625" style="60" customWidth="1"/>
    <col min="15354" max="15354" width="10.88671875" style="60" customWidth="1"/>
    <col min="15355" max="15355" width="20.6640625" style="60" customWidth="1"/>
    <col min="15356" max="15356" width="24.6640625" style="60" customWidth="1"/>
    <col min="15357" max="15358" width="60.6640625" style="60" customWidth="1"/>
    <col min="15359" max="15360" width="45.6640625" style="60" customWidth="1"/>
    <col min="15361" max="15365" width="0" style="60" hidden="1" customWidth="1"/>
    <col min="15366" max="15604" width="9.109375" style="60"/>
    <col min="15605" max="15605" width="15.6640625" style="60" customWidth="1"/>
    <col min="15606" max="15606" width="9.5546875" style="60" customWidth="1"/>
    <col min="15607" max="15607" width="10.6640625" style="60" customWidth="1"/>
    <col min="15608" max="15608" width="15.6640625" style="60" customWidth="1"/>
    <col min="15609" max="15609" width="12.6640625" style="60" customWidth="1"/>
    <col min="15610" max="15610" width="10.88671875" style="60" customWidth="1"/>
    <col min="15611" max="15611" width="20.6640625" style="60" customWidth="1"/>
    <col min="15612" max="15612" width="24.6640625" style="60" customWidth="1"/>
    <col min="15613" max="15614" width="60.6640625" style="60" customWidth="1"/>
    <col min="15615" max="15616" width="45.6640625" style="60" customWidth="1"/>
    <col min="15617" max="15621" width="0" style="60" hidden="1" customWidth="1"/>
    <col min="15622" max="15860" width="9.109375" style="60"/>
    <col min="15861" max="15861" width="15.6640625" style="60" customWidth="1"/>
    <col min="15862" max="15862" width="9.5546875" style="60" customWidth="1"/>
    <col min="15863" max="15863" width="10.6640625" style="60" customWidth="1"/>
    <col min="15864" max="15864" width="15.6640625" style="60" customWidth="1"/>
    <col min="15865" max="15865" width="12.6640625" style="60" customWidth="1"/>
    <col min="15866" max="15866" width="10.88671875" style="60" customWidth="1"/>
    <col min="15867" max="15867" width="20.6640625" style="60" customWidth="1"/>
    <col min="15868" max="15868" width="24.6640625" style="60" customWidth="1"/>
    <col min="15869" max="15870" width="60.6640625" style="60" customWidth="1"/>
    <col min="15871" max="15872" width="45.6640625" style="60" customWidth="1"/>
    <col min="15873" max="15877" width="0" style="60" hidden="1" customWidth="1"/>
    <col min="15878" max="16116" width="9.109375" style="60"/>
    <col min="16117" max="16117" width="15.6640625" style="60" customWidth="1"/>
    <col min="16118" max="16118" width="9.5546875" style="60" customWidth="1"/>
    <col min="16119" max="16119" width="10.6640625" style="60" customWidth="1"/>
    <col min="16120" max="16120" width="15.6640625" style="60" customWidth="1"/>
    <col min="16121" max="16121" width="12.6640625" style="60" customWidth="1"/>
    <col min="16122" max="16122" width="10.88671875" style="60" customWidth="1"/>
    <col min="16123" max="16123" width="20.6640625" style="60" customWidth="1"/>
    <col min="16124" max="16124" width="24.6640625" style="60" customWidth="1"/>
    <col min="16125" max="16126" width="60.6640625" style="60" customWidth="1"/>
    <col min="16127" max="16128" width="45.6640625" style="60" customWidth="1"/>
    <col min="16129" max="16133" width="0" style="60" hidden="1" customWidth="1"/>
    <col min="16134" max="16384" width="9.109375" style="60"/>
  </cols>
  <sheetData>
    <row r="1" spans="1:8" s="431" customFormat="1" ht="17.399999999999999" x14ac:dyDescent="0.3">
      <c r="A1" s="1032" t="s">
        <v>239</v>
      </c>
      <c r="B1" s="432" t="s">
        <v>836</v>
      </c>
      <c r="C1" s="432"/>
      <c r="D1" s="433"/>
      <c r="E1" s="432"/>
      <c r="F1" s="931"/>
      <c r="G1" s="434"/>
      <c r="H1" s="434"/>
    </row>
    <row r="2" spans="1:8" s="435" customFormat="1" ht="15.6" thickBot="1" x14ac:dyDescent="0.3">
      <c r="B2" s="436" t="s">
        <v>837</v>
      </c>
      <c r="C2" s="436" t="s">
        <v>139</v>
      </c>
      <c r="D2" s="437" t="s">
        <v>140</v>
      </c>
      <c r="E2" s="436" t="s">
        <v>457</v>
      </c>
      <c r="F2" s="932" t="s">
        <v>7</v>
      </c>
      <c r="G2" s="438" t="s">
        <v>838</v>
      </c>
      <c r="H2" s="438" t="s">
        <v>144</v>
      </c>
    </row>
    <row r="3" spans="1:8" x14ac:dyDescent="0.25">
      <c r="B3" s="439" t="s">
        <v>839</v>
      </c>
    </row>
    <row r="4" spans="1:8" x14ac:dyDescent="0.25">
      <c r="B4" s="525" t="s">
        <v>840</v>
      </c>
    </row>
    <row r="5" spans="1:8" x14ac:dyDescent="0.25">
      <c r="B5" s="439" t="s">
        <v>841</v>
      </c>
    </row>
    <row r="6" spans="1:8" ht="39.6" x14ac:dyDescent="0.25">
      <c r="A6" s="442"/>
      <c r="B6" s="443"/>
      <c r="C6" s="444" t="s">
        <v>842</v>
      </c>
      <c r="D6" s="445" t="s">
        <v>843</v>
      </c>
      <c r="E6" s="444" t="s">
        <v>154</v>
      </c>
      <c r="F6" s="934">
        <v>1</v>
      </c>
      <c r="G6" s="446"/>
      <c r="H6" s="446">
        <f>F6*G6</f>
        <v>0</v>
      </c>
    </row>
    <row r="7" spans="1:8" ht="26.4" x14ac:dyDescent="0.25">
      <c r="C7" s="447" t="s">
        <v>152</v>
      </c>
      <c r="D7" s="448" t="s">
        <v>153</v>
      </c>
      <c r="E7" s="447" t="s">
        <v>154</v>
      </c>
      <c r="F7" s="935">
        <v>14</v>
      </c>
      <c r="G7" s="449"/>
      <c r="H7" s="449">
        <f>F7*G7</f>
        <v>0</v>
      </c>
    </row>
    <row r="8" spans="1:8" x14ac:dyDescent="0.25">
      <c r="G8" s="450" t="s">
        <v>844</v>
      </c>
      <c r="H8" s="450">
        <f>SUM(H6:H7)</f>
        <v>0</v>
      </c>
    </row>
    <row r="9" spans="1:8" x14ac:dyDescent="0.25">
      <c r="G9" s="450" t="s">
        <v>845</v>
      </c>
      <c r="H9" s="450">
        <f>ROUND(H8*0.22,2)</f>
        <v>0</v>
      </c>
    </row>
    <row r="10" spans="1:8" x14ac:dyDescent="0.25">
      <c r="G10" s="450" t="s">
        <v>846</v>
      </c>
      <c r="H10" s="450">
        <f>H8+H9</f>
        <v>0</v>
      </c>
    </row>
    <row r="11" spans="1:8" x14ac:dyDescent="0.25">
      <c r="B11" s="439" t="s">
        <v>847</v>
      </c>
    </row>
    <row r="12" spans="1:8" ht="39.6" x14ac:dyDescent="0.25">
      <c r="A12" s="442"/>
      <c r="B12" s="443"/>
      <c r="C12" s="451" t="s">
        <v>848</v>
      </c>
      <c r="D12" s="452" t="s">
        <v>849</v>
      </c>
      <c r="E12" s="451" t="s">
        <v>170</v>
      </c>
      <c r="F12" s="935">
        <v>1300</v>
      </c>
      <c r="G12" s="453"/>
      <c r="H12" s="453">
        <f>F12*G12</f>
        <v>0</v>
      </c>
    </row>
    <row r="13" spans="1:8" x14ac:dyDescent="0.25">
      <c r="A13" s="442"/>
      <c r="B13" s="443"/>
      <c r="C13" s="443"/>
      <c r="D13" s="454"/>
      <c r="E13" s="443"/>
      <c r="G13" s="455" t="s">
        <v>844</v>
      </c>
      <c r="H13" s="455">
        <f>SUM(H12:H12)</f>
        <v>0</v>
      </c>
    </row>
    <row r="14" spans="1:8" x14ac:dyDescent="0.25">
      <c r="A14" s="442"/>
      <c r="B14" s="443"/>
      <c r="C14" s="443"/>
      <c r="D14" s="454"/>
      <c r="E14" s="443"/>
      <c r="G14" s="455" t="s">
        <v>845</v>
      </c>
      <c r="H14" s="455">
        <f>ROUND(H13*0.22,2)</f>
        <v>0</v>
      </c>
    </row>
    <row r="15" spans="1:8" x14ac:dyDescent="0.25">
      <c r="A15" s="442"/>
      <c r="B15" s="443"/>
      <c r="C15" s="443"/>
      <c r="D15" s="454"/>
      <c r="E15" s="443"/>
      <c r="G15" s="455" t="s">
        <v>846</v>
      </c>
      <c r="H15" s="455">
        <f>H13+H14</f>
        <v>0</v>
      </c>
    </row>
    <row r="16" spans="1:8" x14ac:dyDescent="0.25">
      <c r="A16" s="442"/>
      <c r="B16" s="443" t="s">
        <v>850</v>
      </c>
      <c r="C16" s="443"/>
      <c r="D16" s="454"/>
      <c r="E16" s="443"/>
      <c r="G16" s="456"/>
      <c r="H16" s="456"/>
    </row>
    <row r="17" spans="1:17" ht="26.4" x14ac:dyDescent="0.25">
      <c r="A17" s="442"/>
      <c r="B17" s="443"/>
      <c r="C17" s="444" t="s">
        <v>851</v>
      </c>
      <c r="D17" s="445" t="s">
        <v>1040</v>
      </c>
      <c r="E17" s="1030" t="s">
        <v>8</v>
      </c>
      <c r="F17" s="934">
        <v>1</v>
      </c>
      <c r="G17" s="446"/>
      <c r="H17" s="446">
        <f>F17*G17</f>
        <v>0</v>
      </c>
      <c r="Q17" s="457">
        <v>105</v>
      </c>
    </row>
    <row r="18" spans="1:17" ht="26.4" x14ac:dyDescent="0.25">
      <c r="A18" s="442"/>
      <c r="B18" s="443"/>
      <c r="C18" s="444" t="s">
        <v>186</v>
      </c>
      <c r="D18" s="445" t="s">
        <v>187</v>
      </c>
      <c r="E18" s="444" t="s">
        <v>154</v>
      </c>
      <c r="F18" s="934">
        <v>1</v>
      </c>
      <c r="G18" s="446"/>
      <c r="H18" s="446">
        <f>F18*G18</f>
        <v>0</v>
      </c>
    </row>
    <row r="19" spans="1:17" ht="66" x14ac:dyDescent="0.25">
      <c r="A19" s="442"/>
      <c r="B19" s="443"/>
      <c r="C19" s="451" t="s">
        <v>852</v>
      </c>
      <c r="D19" s="452" t="s">
        <v>853</v>
      </c>
      <c r="E19" s="451" t="s">
        <v>176</v>
      </c>
      <c r="F19" s="935">
        <v>80</v>
      </c>
      <c r="G19" s="453"/>
      <c r="H19" s="453">
        <f>F19*G19</f>
        <v>0</v>
      </c>
    </row>
    <row r="20" spans="1:17" x14ac:dyDescent="0.25">
      <c r="A20" s="442"/>
      <c r="B20" s="443"/>
      <c r="C20" s="443"/>
      <c r="D20" s="454"/>
      <c r="E20" s="443"/>
      <c r="G20" s="455" t="s">
        <v>844</v>
      </c>
      <c r="H20" s="455">
        <f>SUM(H17:H19)</f>
        <v>0</v>
      </c>
    </row>
    <row r="21" spans="1:17" x14ac:dyDescent="0.25">
      <c r="A21" s="442"/>
      <c r="B21" s="443"/>
      <c r="C21" s="443"/>
      <c r="D21" s="454"/>
      <c r="E21" s="443"/>
      <c r="G21" s="455" t="s">
        <v>845</v>
      </c>
      <c r="H21" s="455">
        <f>ROUND(H20*0.22,2)</f>
        <v>0</v>
      </c>
    </row>
    <row r="22" spans="1:17" x14ac:dyDescent="0.25">
      <c r="A22" s="442"/>
      <c r="B22" s="443"/>
      <c r="C22" s="443"/>
      <c r="D22" s="454"/>
      <c r="E22" s="443"/>
      <c r="G22" s="455" t="s">
        <v>846</v>
      </c>
      <c r="H22" s="455">
        <f>H20+H21</f>
        <v>0</v>
      </c>
    </row>
    <row r="23" spans="1:17" x14ac:dyDescent="0.25">
      <c r="A23" s="442"/>
      <c r="B23" s="443" t="s">
        <v>854</v>
      </c>
      <c r="C23" s="443"/>
      <c r="D23" s="454"/>
      <c r="E23" s="443"/>
      <c r="F23" s="936"/>
      <c r="G23" s="456"/>
      <c r="H23" s="456"/>
    </row>
    <row r="24" spans="1:17" x14ac:dyDescent="0.25">
      <c r="A24" s="442"/>
      <c r="B24" s="443" t="s">
        <v>855</v>
      </c>
      <c r="C24" s="443"/>
      <c r="D24" s="454"/>
      <c r="E24" s="443"/>
      <c r="F24" s="936"/>
      <c r="G24" s="456"/>
      <c r="H24" s="456"/>
    </row>
    <row r="25" spans="1:17" ht="52.8" x14ac:dyDescent="0.25">
      <c r="A25" s="442"/>
      <c r="B25" s="443"/>
      <c r="C25" s="451" t="s">
        <v>856</v>
      </c>
      <c r="D25" s="452" t="s">
        <v>857</v>
      </c>
      <c r="E25" s="451" t="s">
        <v>173</v>
      </c>
      <c r="F25" s="937">
        <v>2100</v>
      </c>
      <c r="G25" s="453"/>
      <c r="H25" s="453">
        <f>F25*G25</f>
        <v>0</v>
      </c>
    </row>
    <row r="26" spans="1:17" x14ac:dyDescent="0.25">
      <c r="A26" s="442"/>
      <c r="B26" s="443"/>
      <c r="C26" s="443"/>
      <c r="D26" s="454"/>
      <c r="E26" s="443"/>
      <c r="F26" s="936"/>
      <c r="G26" s="455" t="s">
        <v>844</v>
      </c>
      <c r="H26" s="455">
        <f>SUM(H25:H25)</f>
        <v>0</v>
      </c>
    </row>
    <row r="27" spans="1:17" x14ac:dyDescent="0.25">
      <c r="A27" s="442"/>
      <c r="B27" s="443"/>
      <c r="C27" s="443"/>
      <c r="D27" s="454"/>
      <c r="E27" s="443"/>
      <c r="F27" s="936"/>
      <c r="G27" s="455" t="s">
        <v>845</v>
      </c>
      <c r="H27" s="455">
        <f>ROUND(H26*0.22,2)</f>
        <v>0</v>
      </c>
    </row>
    <row r="28" spans="1:17" x14ac:dyDescent="0.25">
      <c r="A28" s="442"/>
      <c r="B28" s="443"/>
      <c r="C28" s="443"/>
      <c r="D28" s="454"/>
      <c r="E28" s="443"/>
      <c r="F28" s="936"/>
      <c r="G28" s="455" t="s">
        <v>846</v>
      </c>
      <c r="H28" s="455">
        <f>H26+H27</f>
        <v>0</v>
      </c>
    </row>
    <row r="29" spans="1:17" x14ac:dyDescent="0.25">
      <c r="A29" s="442"/>
      <c r="B29" s="443" t="s">
        <v>858</v>
      </c>
      <c r="C29" s="443"/>
      <c r="D29" s="454"/>
      <c r="E29" s="443"/>
      <c r="F29" s="936"/>
      <c r="G29" s="456"/>
      <c r="H29" s="456"/>
    </row>
    <row r="30" spans="1:17" ht="26.4" x14ac:dyDescent="0.25">
      <c r="A30" s="442"/>
      <c r="B30" s="443"/>
      <c r="C30" s="451" t="s">
        <v>215</v>
      </c>
      <c r="D30" s="452" t="s">
        <v>216</v>
      </c>
      <c r="E30" s="451" t="s">
        <v>170</v>
      </c>
      <c r="F30" s="937">
        <v>1000</v>
      </c>
      <c r="G30" s="453"/>
      <c r="H30" s="453">
        <f>F30*G30</f>
        <v>0</v>
      </c>
    </row>
    <row r="31" spans="1:17" x14ac:dyDescent="0.25">
      <c r="A31" s="442"/>
      <c r="B31" s="443"/>
      <c r="C31" s="443"/>
      <c r="D31" s="454"/>
      <c r="E31" s="443"/>
      <c r="F31" s="936"/>
      <c r="G31" s="455" t="s">
        <v>844</v>
      </c>
      <c r="H31" s="455">
        <f>SUM(H30:H30)</f>
        <v>0</v>
      </c>
    </row>
    <row r="32" spans="1:17" x14ac:dyDescent="0.25">
      <c r="A32" s="442"/>
      <c r="B32" s="443"/>
      <c r="C32" s="443"/>
      <c r="D32" s="454"/>
      <c r="E32" s="443"/>
      <c r="F32" s="936"/>
      <c r="G32" s="455" t="s">
        <v>845</v>
      </c>
      <c r="H32" s="455">
        <f>ROUND(H31*0.22,2)</f>
        <v>0</v>
      </c>
    </row>
    <row r="33" spans="1:8" x14ac:dyDescent="0.25">
      <c r="A33" s="442"/>
      <c r="B33" s="443"/>
      <c r="C33" s="443"/>
      <c r="D33" s="454"/>
      <c r="E33" s="443"/>
      <c r="F33" s="936"/>
      <c r="G33" s="455" t="s">
        <v>846</v>
      </c>
      <c r="H33" s="455">
        <f>H31+H32</f>
        <v>0</v>
      </c>
    </row>
    <row r="34" spans="1:8" x14ac:dyDescent="0.25">
      <c r="A34" s="442"/>
      <c r="B34" s="443" t="s">
        <v>859</v>
      </c>
      <c r="C34" s="443"/>
      <c r="D34" s="454"/>
      <c r="E34" s="443"/>
      <c r="F34" s="936"/>
      <c r="G34" s="456"/>
      <c r="H34" s="456"/>
    </row>
    <row r="35" spans="1:8" ht="52.8" x14ac:dyDescent="0.25">
      <c r="A35" s="442"/>
      <c r="B35" s="443"/>
      <c r="C35" s="451" t="s">
        <v>860</v>
      </c>
      <c r="D35" s="452" t="s">
        <v>861</v>
      </c>
      <c r="E35" s="451" t="s">
        <v>173</v>
      </c>
      <c r="F35" s="937">
        <v>2150</v>
      </c>
      <c r="G35" s="453"/>
      <c r="H35" s="453">
        <f>F35*G35</f>
        <v>0</v>
      </c>
    </row>
    <row r="36" spans="1:8" x14ac:dyDescent="0.25">
      <c r="A36" s="442"/>
      <c r="B36" s="443"/>
      <c r="C36" s="443"/>
      <c r="D36" s="454"/>
      <c r="E36" s="443"/>
      <c r="F36" s="936"/>
      <c r="G36" s="455" t="s">
        <v>844</v>
      </c>
      <c r="H36" s="455">
        <f>SUM(H35:H35)</f>
        <v>0</v>
      </c>
    </row>
    <row r="37" spans="1:8" x14ac:dyDescent="0.25">
      <c r="A37" s="442"/>
      <c r="B37" s="443"/>
      <c r="C37" s="443"/>
      <c r="D37" s="454"/>
      <c r="E37" s="443"/>
      <c r="F37" s="936"/>
      <c r="G37" s="455" t="s">
        <v>845</v>
      </c>
      <c r="H37" s="455">
        <f>ROUND(H36*0.22,2)</f>
        <v>0</v>
      </c>
    </row>
    <row r="38" spans="1:8" x14ac:dyDescent="0.25">
      <c r="A38" s="442"/>
      <c r="B38" s="443"/>
      <c r="C38" s="443"/>
      <c r="D38" s="454"/>
      <c r="E38" s="443"/>
      <c r="F38" s="936"/>
      <c r="G38" s="455" t="s">
        <v>846</v>
      </c>
      <c r="H38" s="455">
        <f>H36+H37</f>
        <v>0</v>
      </c>
    </row>
    <row r="39" spans="1:8" x14ac:dyDescent="0.25">
      <c r="A39" s="442"/>
      <c r="B39" s="443" t="s">
        <v>862</v>
      </c>
      <c r="C39" s="443"/>
      <c r="D39" s="454"/>
      <c r="E39" s="443"/>
      <c r="F39" s="936"/>
      <c r="G39" s="456"/>
      <c r="H39" s="456"/>
    </row>
    <row r="40" spans="1:8" ht="134.4" customHeight="1" x14ac:dyDescent="0.25">
      <c r="C40" s="447" t="s">
        <v>863</v>
      </c>
      <c r="D40" s="448" t="s">
        <v>1004</v>
      </c>
      <c r="E40" s="447" t="s">
        <v>176</v>
      </c>
      <c r="F40" s="935">
        <v>1323</v>
      </c>
      <c r="G40" s="449"/>
      <c r="H40" s="449">
        <f>F40*G40</f>
        <v>0</v>
      </c>
    </row>
    <row r="41" spans="1:8" x14ac:dyDescent="0.25">
      <c r="G41" s="450" t="s">
        <v>844</v>
      </c>
      <c r="H41" s="450">
        <f>SUM(H40:H40)</f>
        <v>0</v>
      </c>
    </row>
    <row r="42" spans="1:8" x14ac:dyDescent="0.25">
      <c r="G42" s="450" t="s">
        <v>845</v>
      </c>
      <c r="H42" s="450">
        <f>ROUND(H41*0.22,2)</f>
        <v>0</v>
      </c>
    </row>
    <row r="43" spans="1:8" x14ac:dyDescent="0.25">
      <c r="G43" s="450" t="s">
        <v>846</v>
      </c>
      <c r="H43" s="450">
        <f>H41+H42</f>
        <v>0</v>
      </c>
    </row>
    <row r="44" spans="1:8" x14ac:dyDescent="0.25">
      <c r="A44" s="442"/>
      <c r="B44" s="443" t="s">
        <v>864</v>
      </c>
      <c r="C44" s="443"/>
      <c r="D44" s="454"/>
      <c r="E44" s="443"/>
      <c r="F44" s="936"/>
      <c r="G44" s="456"/>
      <c r="H44" s="456"/>
    </row>
    <row r="45" spans="1:8" ht="52.8" x14ac:dyDescent="0.25">
      <c r="C45" s="458" t="s">
        <v>865</v>
      </c>
      <c r="D45" s="459" t="s">
        <v>866</v>
      </c>
      <c r="E45" s="458" t="s">
        <v>173</v>
      </c>
      <c r="F45" s="934">
        <v>350</v>
      </c>
      <c r="G45" s="460"/>
      <c r="H45" s="460">
        <f>F45*G45</f>
        <v>0</v>
      </c>
    </row>
    <row r="46" spans="1:8" ht="66" x14ac:dyDescent="0.25">
      <c r="C46" s="447" t="s">
        <v>867</v>
      </c>
      <c r="D46" s="448" t="s">
        <v>868</v>
      </c>
      <c r="E46" s="447" t="s">
        <v>176</v>
      </c>
      <c r="F46" s="935">
        <v>500</v>
      </c>
      <c r="G46" s="449"/>
      <c r="H46" s="449">
        <f>F46*G46</f>
        <v>0</v>
      </c>
    </row>
    <row r="47" spans="1:8" x14ac:dyDescent="0.25">
      <c r="G47" s="450" t="s">
        <v>844</v>
      </c>
      <c r="H47" s="450">
        <f>SUM(H45:H46)</f>
        <v>0</v>
      </c>
    </row>
    <row r="48" spans="1:8" x14ac:dyDescent="0.25">
      <c r="G48" s="450" t="s">
        <v>845</v>
      </c>
      <c r="H48" s="450">
        <f>ROUND(H47*0.22,2)</f>
        <v>0</v>
      </c>
    </row>
    <row r="49" spans="2:8" x14ac:dyDescent="0.25">
      <c r="G49" s="450" t="s">
        <v>846</v>
      </c>
      <c r="H49" s="450">
        <f>H47+H48</f>
        <v>0</v>
      </c>
    </row>
    <row r="50" spans="2:8" x14ac:dyDescent="0.25">
      <c r="B50" s="525" t="s">
        <v>869</v>
      </c>
    </row>
    <row r="51" spans="2:8" x14ac:dyDescent="0.25">
      <c r="B51" s="439" t="s">
        <v>870</v>
      </c>
    </row>
    <row r="52" spans="2:8" ht="52.8" x14ac:dyDescent="0.25">
      <c r="C52" s="447" t="s">
        <v>871</v>
      </c>
      <c r="D52" s="448" t="s">
        <v>872</v>
      </c>
      <c r="E52" s="447" t="s">
        <v>154</v>
      </c>
      <c r="F52" s="935">
        <v>4</v>
      </c>
      <c r="G52" s="449"/>
      <c r="H52" s="449">
        <f>F52*G52</f>
        <v>0</v>
      </c>
    </row>
    <row r="53" spans="2:8" x14ac:dyDescent="0.25">
      <c r="G53" s="450" t="s">
        <v>844</v>
      </c>
      <c r="H53" s="450">
        <f>SUM(H52:H52)</f>
        <v>0</v>
      </c>
    </row>
    <row r="54" spans="2:8" x14ac:dyDescent="0.25">
      <c r="G54" s="450" t="s">
        <v>845</v>
      </c>
      <c r="H54" s="450">
        <f>ROUND(H53*0.22,2)</f>
        <v>0</v>
      </c>
    </row>
    <row r="55" spans="2:8" x14ac:dyDescent="0.25">
      <c r="G55" s="450" t="s">
        <v>846</v>
      </c>
      <c r="H55" s="450">
        <f>H53+H54</f>
        <v>0</v>
      </c>
    </row>
    <row r="56" spans="2:8" x14ac:dyDescent="0.25">
      <c r="B56" s="525" t="s">
        <v>873</v>
      </c>
    </row>
    <row r="57" spans="2:8" x14ac:dyDescent="0.25">
      <c r="B57" s="439" t="s">
        <v>874</v>
      </c>
    </row>
    <row r="58" spans="2:8" x14ac:dyDescent="0.25">
      <c r="C58" s="458" t="s">
        <v>875</v>
      </c>
      <c r="D58" s="459" t="s">
        <v>876</v>
      </c>
      <c r="E58" s="458" t="s">
        <v>170</v>
      </c>
      <c r="F58" s="934">
        <v>404</v>
      </c>
      <c r="G58" s="460"/>
      <c r="H58" s="460">
        <f>F58*G58</f>
        <v>0</v>
      </c>
    </row>
    <row r="59" spans="2:8" ht="26.4" x14ac:dyDescent="0.25">
      <c r="C59" s="458" t="s">
        <v>877</v>
      </c>
      <c r="D59" s="459" t="s">
        <v>878</v>
      </c>
      <c r="E59" s="458" t="s">
        <v>170</v>
      </c>
      <c r="F59" s="934">
        <v>720</v>
      </c>
      <c r="G59" s="460"/>
      <c r="H59" s="460">
        <f>F59*G59</f>
        <v>0</v>
      </c>
    </row>
    <row r="60" spans="2:8" ht="66" x14ac:dyDescent="0.25">
      <c r="C60" s="458" t="s">
        <v>879</v>
      </c>
      <c r="D60" s="459" t="s">
        <v>880</v>
      </c>
      <c r="E60" s="458" t="s">
        <v>170</v>
      </c>
      <c r="F60" s="934">
        <v>355</v>
      </c>
      <c r="G60" s="460"/>
      <c r="H60" s="460">
        <f>F60*G60</f>
        <v>0</v>
      </c>
    </row>
    <row r="61" spans="2:8" ht="39.6" x14ac:dyDescent="0.25">
      <c r="C61" s="447" t="s">
        <v>360</v>
      </c>
      <c r="D61" s="448" t="s">
        <v>881</v>
      </c>
      <c r="E61" s="447" t="s">
        <v>170</v>
      </c>
      <c r="F61" s="935">
        <v>252</v>
      </c>
      <c r="G61" s="449"/>
      <c r="H61" s="449">
        <f>F61*G61</f>
        <v>0</v>
      </c>
    </row>
    <row r="62" spans="2:8" x14ac:dyDescent="0.25">
      <c r="G62" s="450" t="s">
        <v>844</v>
      </c>
      <c r="H62" s="450">
        <f>SUM(H58:H61)</f>
        <v>0</v>
      </c>
    </row>
    <row r="63" spans="2:8" x14ac:dyDescent="0.25">
      <c r="G63" s="450" t="s">
        <v>845</v>
      </c>
      <c r="H63" s="450">
        <f>ROUND(H62*0.22,2)</f>
        <v>0</v>
      </c>
    </row>
    <row r="64" spans="2:8" x14ac:dyDescent="0.25">
      <c r="G64" s="450" t="s">
        <v>846</v>
      </c>
      <c r="H64" s="450">
        <f>H62+H63</f>
        <v>0</v>
      </c>
    </row>
    <row r="65" spans="2:8" x14ac:dyDescent="0.25">
      <c r="B65" s="439" t="s">
        <v>882</v>
      </c>
    </row>
    <row r="66" spans="2:8" ht="66" x14ac:dyDescent="0.25">
      <c r="C66" s="458" t="s">
        <v>883</v>
      </c>
      <c r="D66" s="459" t="s">
        <v>884</v>
      </c>
      <c r="E66" s="458" t="s">
        <v>368</v>
      </c>
      <c r="F66" s="934">
        <v>82000</v>
      </c>
      <c r="G66" s="460"/>
      <c r="H66" s="460">
        <f>F66*G66</f>
        <v>0</v>
      </c>
    </row>
    <row r="67" spans="2:8" ht="39.6" x14ac:dyDescent="0.25">
      <c r="C67" s="447" t="s">
        <v>885</v>
      </c>
      <c r="D67" s="448" t="s">
        <v>886</v>
      </c>
      <c r="E67" s="447" t="s">
        <v>368</v>
      </c>
      <c r="F67" s="935">
        <v>600</v>
      </c>
      <c r="G67" s="449"/>
      <c r="H67" s="449">
        <f>F67*G67</f>
        <v>0</v>
      </c>
    </row>
    <row r="68" spans="2:8" x14ac:dyDescent="0.25">
      <c r="G68" s="450" t="s">
        <v>844</v>
      </c>
      <c r="H68" s="450">
        <f>SUM(H66:H67)</f>
        <v>0</v>
      </c>
    </row>
    <row r="69" spans="2:8" x14ac:dyDescent="0.25">
      <c r="G69" s="450" t="s">
        <v>845</v>
      </c>
      <c r="H69" s="450">
        <f>ROUND(H68*0.22,2)</f>
        <v>0</v>
      </c>
    </row>
    <row r="70" spans="2:8" x14ac:dyDescent="0.25">
      <c r="G70" s="450" t="s">
        <v>846</v>
      </c>
      <c r="H70" s="450">
        <f>H68+H69</f>
        <v>0</v>
      </c>
    </row>
    <row r="71" spans="2:8" x14ac:dyDescent="0.25">
      <c r="B71" s="439" t="s">
        <v>887</v>
      </c>
    </row>
    <row r="72" spans="2:8" ht="52.8" x14ac:dyDescent="0.25">
      <c r="C72" s="458" t="s">
        <v>888</v>
      </c>
      <c r="D72" s="459" t="s">
        <v>889</v>
      </c>
      <c r="E72" s="458" t="s">
        <v>173</v>
      </c>
      <c r="F72" s="934">
        <v>75</v>
      </c>
      <c r="G72" s="460"/>
      <c r="H72" s="460">
        <f>F72*G72</f>
        <v>0</v>
      </c>
    </row>
    <row r="73" spans="2:8" ht="66" x14ac:dyDescent="0.25">
      <c r="C73" s="458" t="s">
        <v>890</v>
      </c>
      <c r="D73" s="459" t="s">
        <v>891</v>
      </c>
      <c r="E73" s="458" t="s">
        <v>173</v>
      </c>
      <c r="F73" s="934">
        <v>42</v>
      </c>
      <c r="G73" s="460"/>
      <c r="H73" s="460">
        <f>F73*G73</f>
        <v>0</v>
      </c>
    </row>
    <row r="74" spans="2:8" ht="66" x14ac:dyDescent="0.25">
      <c r="C74" s="458" t="s">
        <v>892</v>
      </c>
      <c r="D74" s="459" t="s">
        <v>893</v>
      </c>
      <c r="E74" s="458" t="s">
        <v>173</v>
      </c>
      <c r="F74" s="934">
        <v>430</v>
      </c>
      <c r="G74" s="460"/>
      <c r="H74" s="460">
        <f>F74*G74</f>
        <v>0</v>
      </c>
    </row>
    <row r="75" spans="2:8" ht="52.8" x14ac:dyDescent="0.25">
      <c r="C75" s="447" t="s">
        <v>894</v>
      </c>
      <c r="D75" s="448" t="s">
        <v>895</v>
      </c>
      <c r="E75" s="447" t="s">
        <v>173</v>
      </c>
      <c r="F75" s="935">
        <v>290</v>
      </c>
      <c r="G75" s="449"/>
      <c r="H75" s="449">
        <f>F75*G75</f>
        <v>0</v>
      </c>
    </row>
    <row r="76" spans="2:8" x14ac:dyDescent="0.25">
      <c r="G76" s="450" t="s">
        <v>844</v>
      </c>
      <c r="H76" s="450">
        <f>SUM(H72:H75)</f>
        <v>0</v>
      </c>
    </row>
    <row r="77" spans="2:8" x14ac:dyDescent="0.25">
      <c r="G77" s="450" t="s">
        <v>845</v>
      </c>
      <c r="H77" s="450">
        <f>ROUND(H76*0.22,2)</f>
        <v>0</v>
      </c>
    </row>
    <row r="78" spans="2:8" x14ac:dyDescent="0.25">
      <c r="G78" s="450" t="s">
        <v>846</v>
      </c>
      <c r="H78" s="450">
        <f>H76+H77</f>
        <v>0</v>
      </c>
    </row>
    <row r="79" spans="2:8" x14ac:dyDescent="0.25">
      <c r="B79" s="439" t="s">
        <v>896</v>
      </c>
    </row>
    <row r="80" spans="2:8" ht="26.4" x14ac:dyDescent="0.25">
      <c r="C80" s="458" t="s">
        <v>897</v>
      </c>
      <c r="D80" s="459" t="s">
        <v>898</v>
      </c>
      <c r="E80" s="458" t="s">
        <v>154</v>
      </c>
      <c r="F80" s="934">
        <v>42</v>
      </c>
      <c r="G80" s="460"/>
      <c r="H80" s="460">
        <f>F80*G80</f>
        <v>0</v>
      </c>
    </row>
    <row r="81" spans="2:8" ht="79.2" x14ac:dyDescent="0.25">
      <c r="C81" s="447" t="s">
        <v>899</v>
      </c>
      <c r="D81" s="448" t="s">
        <v>900</v>
      </c>
      <c r="E81" s="447" t="s">
        <v>176</v>
      </c>
      <c r="F81" s="935">
        <v>252</v>
      </c>
      <c r="G81" s="449"/>
      <c r="H81" s="449">
        <f>F81*G81</f>
        <v>0</v>
      </c>
    </row>
    <row r="82" spans="2:8" x14ac:dyDescent="0.25">
      <c r="G82" s="450" t="s">
        <v>844</v>
      </c>
      <c r="H82" s="450">
        <f>SUM(H80:H81)</f>
        <v>0</v>
      </c>
    </row>
    <row r="83" spans="2:8" x14ac:dyDescent="0.25">
      <c r="G83" s="450" t="s">
        <v>845</v>
      </c>
      <c r="H83" s="450">
        <f>ROUND(H82*0.22,2)</f>
        <v>0</v>
      </c>
    </row>
    <row r="84" spans="2:8" x14ac:dyDescent="0.25">
      <c r="G84" s="450" t="s">
        <v>846</v>
      </c>
      <c r="H84" s="450">
        <f>H82+H83</f>
        <v>0</v>
      </c>
    </row>
    <row r="85" spans="2:8" x14ac:dyDescent="0.25">
      <c r="B85" s="439" t="s">
        <v>901</v>
      </c>
    </row>
    <row r="86" spans="2:8" ht="79.2" x14ac:dyDescent="0.25">
      <c r="C86" s="458" t="s">
        <v>902</v>
      </c>
      <c r="D86" s="459" t="s">
        <v>903</v>
      </c>
      <c r="E86" s="458" t="s">
        <v>176</v>
      </c>
      <c r="F86" s="934">
        <v>253</v>
      </c>
      <c r="G86" s="460"/>
      <c r="H86" s="460">
        <f>F86*G86</f>
        <v>0</v>
      </c>
    </row>
    <row r="87" spans="2:8" ht="26.4" x14ac:dyDescent="0.25">
      <c r="C87" s="458" t="s">
        <v>904</v>
      </c>
      <c r="D87" s="459" t="s">
        <v>905</v>
      </c>
      <c r="E87" s="458" t="s">
        <v>176</v>
      </c>
      <c r="F87" s="934">
        <v>505</v>
      </c>
      <c r="G87" s="460"/>
      <c r="H87" s="460">
        <f>F87*G87</f>
        <v>0</v>
      </c>
    </row>
    <row r="88" spans="2:8" ht="39.6" x14ac:dyDescent="0.25">
      <c r="C88" s="458" t="s">
        <v>906</v>
      </c>
      <c r="D88" s="459" t="s">
        <v>907</v>
      </c>
      <c r="E88" s="458" t="s">
        <v>176</v>
      </c>
      <c r="F88" s="934">
        <v>50</v>
      </c>
      <c r="G88" s="460"/>
      <c r="H88" s="460">
        <f>F88*G88</f>
        <v>0</v>
      </c>
    </row>
    <row r="89" spans="2:8" ht="52.8" x14ac:dyDescent="0.25">
      <c r="C89" s="447" t="s">
        <v>908</v>
      </c>
      <c r="D89" s="448" t="s">
        <v>909</v>
      </c>
      <c r="E89" s="447" t="s">
        <v>170</v>
      </c>
      <c r="F89" s="935">
        <v>520</v>
      </c>
      <c r="G89" s="449"/>
      <c r="H89" s="449">
        <f>F89*G89</f>
        <v>0</v>
      </c>
    </row>
    <row r="90" spans="2:8" x14ac:dyDescent="0.25">
      <c r="G90" s="450" t="s">
        <v>844</v>
      </c>
      <c r="H90" s="450">
        <f>SUM(H86:H89)</f>
        <v>0</v>
      </c>
    </row>
    <row r="91" spans="2:8" x14ac:dyDescent="0.25">
      <c r="G91" s="450" t="s">
        <v>845</v>
      </c>
      <c r="H91" s="450">
        <f>ROUND(H90*0.22,2)</f>
        <v>0</v>
      </c>
    </row>
    <row r="92" spans="2:8" x14ac:dyDescent="0.25">
      <c r="G92" s="450" t="s">
        <v>846</v>
      </c>
      <c r="H92" s="450">
        <f>H90+H91</f>
        <v>0</v>
      </c>
    </row>
    <row r="93" spans="2:8" x14ac:dyDescent="0.25">
      <c r="B93" s="525" t="s">
        <v>910</v>
      </c>
    </row>
    <row r="94" spans="2:8" x14ac:dyDescent="0.25">
      <c r="B94" s="439" t="s">
        <v>911</v>
      </c>
    </row>
    <row r="95" spans="2:8" ht="105.6" x14ac:dyDescent="0.25">
      <c r="C95" s="992" t="s">
        <v>912</v>
      </c>
      <c r="D95" s="993" t="s">
        <v>998</v>
      </c>
      <c r="E95" s="992" t="s">
        <v>8</v>
      </c>
      <c r="F95" s="994">
        <v>1</v>
      </c>
      <c r="G95" s="995">
        <v>3000</v>
      </c>
      <c r="H95" s="995">
        <f>F95*G95</f>
        <v>3000</v>
      </c>
    </row>
    <row r="96" spans="2:8" ht="79.2" x14ac:dyDescent="0.25">
      <c r="C96" s="996" t="s">
        <v>435</v>
      </c>
      <c r="D96" s="991" t="s">
        <v>997</v>
      </c>
      <c r="E96" s="996" t="s">
        <v>154</v>
      </c>
      <c r="F96" s="997">
        <v>1</v>
      </c>
      <c r="G96" s="998">
        <v>1000</v>
      </c>
      <c r="H96" s="998">
        <f>F96*G96</f>
        <v>1000</v>
      </c>
    </row>
    <row r="97" spans="2:8" x14ac:dyDescent="0.25">
      <c r="G97" s="450" t="s">
        <v>844</v>
      </c>
      <c r="H97" s="450">
        <f>SUM(H95:H96)</f>
        <v>4000</v>
      </c>
    </row>
    <row r="98" spans="2:8" x14ac:dyDescent="0.25">
      <c r="G98" s="450" t="s">
        <v>845</v>
      </c>
      <c r="H98" s="450">
        <f>ROUND(H97*0.22,2)</f>
        <v>880</v>
      </c>
    </row>
    <row r="99" spans="2:8" x14ac:dyDescent="0.25">
      <c r="G99" s="450" t="s">
        <v>846</v>
      </c>
      <c r="H99" s="450">
        <f>H97+H98</f>
        <v>4880</v>
      </c>
    </row>
    <row r="100" spans="2:8" x14ac:dyDescent="0.25">
      <c r="B100" s="439" t="s">
        <v>913</v>
      </c>
    </row>
    <row r="101" spans="2:8" ht="39.6" x14ac:dyDescent="0.25">
      <c r="C101" s="447" t="s">
        <v>436</v>
      </c>
      <c r="D101" s="448" t="s">
        <v>1020</v>
      </c>
      <c r="E101" s="447" t="s">
        <v>154</v>
      </c>
      <c r="F101" s="935">
        <v>1</v>
      </c>
      <c r="G101" s="449"/>
      <c r="H101" s="449">
        <f>F101*G101</f>
        <v>0</v>
      </c>
    </row>
    <row r="102" spans="2:8" x14ac:dyDescent="0.25">
      <c r="G102" s="450" t="s">
        <v>844</v>
      </c>
      <c r="H102" s="450">
        <f>SUM(H101:H101)</f>
        <v>0</v>
      </c>
    </row>
    <row r="103" spans="2:8" x14ac:dyDescent="0.25">
      <c r="G103" s="450" t="s">
        <v>845</v>
      </c>
      <c r="H103" s="450">
        <f>ROUND(H102*0.22,2)</f>
        <v>0</v>
      </c>
    </row>
    <row r="104" spans="2:8" x14ac:dyDescent="0.25">
      <c r="G104" s="450" t="s">
        <v>846</v>
      </c>
      <c r="H104" s="450">
        <f>H102+H103</f>
        <v>0</v>
      </c>
    </row>
  </sheetData>
  <pageMargins left="0.75" right="0.75" top="1" bottom="1"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7030A0"/>
  </sheetPr>
  <dimension ref="A2:F195"/>
  <sheetViews>
    <sheetView view="pageBreakPreview" zoomScaleSheetLayoutView="100" workbookViewId="0">
      <selection activeCell="E17" sqref="E17"/>
    </sheetView>
  </sheetViews>
  <sheetFormatPr defaultColWidth="9.109375" defaultRowHeight="13.2" x14ac:dyDescent="0.25"/>
  <cols>
    <col min="1" max="1" width="5.6640625" style="484" customWidth="1"/>
    <col min="2" max="2" width="8.88671875" style="489" customWidth="1"/>
    <col min="3" max="3" width="45.6640625" style="495" customWidth="1"/>
    <col min="4" max="5" width="9.88671875" style="488" customWidth="1"/>
    <col min="6" max="16384" width="9.109375" style="488"/>
  </cols>
  <sheetData>
    <row r="2" spans="1:6" x14ac:dyDescent="0.25">
      <c r="B2" s="485"/>
      <c r="C2" s="485"/>
      <c r="D2" s="486"/>
      <c r="E2" s="487"/>
    </row>
    <row r="3" spans="1:6" x14ac:dyDescent="0.25">
      <c r="A3" s="1031" t="s">
        <v>249</v>
      </c>
      <c r="C3" s="490"/>
      <c r="E3" s="491"/>
    </row>
    <row r="4" spans="1:6" s="481" customFormat="1" x14ac:dyDescent="0.25">
      <c r="A4" s="748" t="s">
        <v>976</v>
      </c>
      <c r="B4" s="745"/>
      <c r="C4" s="745"/>
      <c r="D4" s="745"/>
      <c r="E4" s="747"/>
      <c r="F4" s="476"/>
    </row>
    <row r="5" spans="1:6" s="481" customFormat="1" ht="13.8" thickBot="1" x14ac:dyDescent="0.3">
      <c r="B5" s="492"/>
      <c r="C5" s="492"/>
      <c r="D5" s="492"/>
      <c r="E5" s="494"/>
      <c r="F5" s="476"/>
    </row>
    <row r="6" spans="1:6" s="481" customFormat="1" x14ac:dyDescent="0.25">
      <c r="B6" s="756">
        <v>1</v>
      </c>
      <c r="C6" s="757" t="s">
        <v>499</v>
      </c>
      <c r="D6" s="758"/>
      <c r="E6" s="759">
        <f>+'3. 2 Popis del Ko. steza'!G27</f>
        <v>0</v>
      </c>
      <c r="F6" s="476"/>
    </row>
    <row r="7" spans="1:6" s="481" customFormat="1" x14ac:dyDescent="0.25">
      <c r="B7" s="760">
        <v>2</v>
      </c>
      <c r="C7" s="754" t="s">
        <v>525</v>
      </c>
      <c r="D7" s="755"/>
      <c r="E7" s="761">
        <f>+'3. 2 Popis del Ko. steza'!G55</f>
        <v>0</v>
      </c>
      <c r="F7" s="476"/>
    </row>
    <row r="8" spans="1:6" s="481" customFormat="1" x14ac:dyDescent="0.25">
      <c r="B8" s="760">
        <v>3</v>
      </c>
      <c r="C8" s="754" t="s">
        <v>538</v>
      </c>
      <c r="D8" s="755"/>
      <c r="E8" s="761">
        <f>+'3. 2 Popis del Ko. steza'!G68</f>
        <v>0</v>
      </c>
      <c r="F8" s="476"/>
    </row>
    <row r="9" spans="1:6" s="481" customFormat="1" x14ac:dyDescent="0.25">
      <c r="B9" s="760">
        <v>4</v>
      </c>
      <c r="C9" s="754" t="s">
        <v>977</v>
      </c>
      <c r="D9" s="755"/>
      <c r="E9" s="761">
        <f>+'3. 2 Popis del Ko. steza'!G80</f>
        <v>0</v>
      </c>
      <c r="F9" s="476"/>
    </row>
    <row r="10" spans="1:6" s="481" customFormat="1" x14ac:dyDescent="0.25">
      <c r="B10" s="760">
        <v>6</v>
      </c>
      <c r="C10" s="754" t="s">
        <v>453</v>
      </c>
      <c r="D10" s="755"/>
      <c r="E10" s="761">
        <f>+'3. 2 Popis del Ko. steza'!G105</f>
        <v>0</v>
      </c>
      <c r="F10" s="476"/>
    </row>
    <row r="11" spans="1:6" s="481" customFormat="1" ht="13.8" thickBot="1" x14ac:dyDescent="0.3">
      <c r="B11" s="762">
        <v>7</v>
      </c>
      <c r="C11" s="763" t="s">
        <v>593</v>
      </c>
      <c r="D11" s="764"/>
      <c r="E11" s="765">
        <f>+'3. 2 Popis del Ko. steza'!G112</f>
        <v>7000</v>
      </c>
      <c r="F11" s="476"/>
    </row>
    <row r="12" spans="1:6" s="481" customFormat="1" x14ac:dyDescent="0.25">
      <c r="A12" s="746"/>
      <c r="B12" s="59"/>
      <c r="C12" s="510"/>
      <c r="D12" s="749"/>
      <c r="E12" s="750"/>
      <c r="F12" s="476"/>
    </row>
    <row r="13" spans="1:6" s="481" customFormat="1" ht="13.8" thickBot="1" x14ac:dyDescent="0.3">
      <c r="A13" s="752"/>
      <c r="B13" s="770"/>
      <c r="C13" s="772" t="s">
        <v>965</v>
      </c>
      <c r="D13" s="770"/>
      <c r="E13" s="773">
        <f>+SUM(E6:E12)</f>
        <v>7000</v>
      </c>
      <c r="F13" s="476"/>
    </row>
    <row r="14" spans="1:6" s="481" customFormat="1" ht="13.8" thickTop="1" x14ac:dyDescent="0.25">
      <c r="A14" s="752"/>
      <c r="B14" s="767"/>
      <c r="C14" s="752"/>
      <c r="D14" s="767"/>
      <c r="E14" s="768"/>
      <c r="F14" s="476"/>
    </row>
    <row r="15" spans="1:6" s="481" customFormat="1" ht="13.8" thickBot="1" x14ac:dyDescent="0.3">
      <c r="A15" s="507"/>
      <c r="B15" s="770"/>
      <c r="C15" s="772" t="s">
        <v>712</v>
      </c>
      <c r="D15" s="776">
        <v>0.22</v>
      </c>
      <c r="E15" s="771">
        <f>ROUND(E13*D15,2)</f>
        <v>1540</v>
      </c>
      <c r="F15" s="476"/>
    </row>
    <row r="16" spans="1:6" s="481" customFormat="1" ht="14.4" thickTop="1" thickBot="1" x14ac:dyDescent="0.3">
      <c r="A16" s="507"/>
      <c r="B16" s="59"/>
      <c r="C16" s="751"/>
      <c r="D16" s="55"/>
      <c r="E16" s="766"/>
      <c r="F16" s="476"/>
    </row>
    <row r="17" spans="1:6" s="481" customFormat="1" ht="13.8" thickBot="1" x14ac:dyDescent="0.3">
      <c r="A17" s="752"/>
      <c r="B17" s="770"/>
      <c r="C17" s="774" t="s">
        <v>966</v>
      </c>
      <c r="D17" s="769"/>
      <c r="E17" s="775">
        <f>+E13+E15</f>
        <v>8540</v>
      </c>
      <c r="F17" s="476"/>
    </row>
    <row r="18" spans="1:6" ht="13.8" thickTop="1" x14ac:dyDescent="0.25">
      <c r="E18" s="491"/>
    </row>
    <row r="19" spans="1:6" x14ac:dyDescent="0.25">
      <c r="E19" s="491"/>
    </row>
    <row r="20" spans="1:6" x14ac:dyDescent="0.25">
      <c r="E20" s="491"/>
    </row>
    <row r="21" spans="1:6" x14ac:dyDescent="0.25">
      <c r="E21" s="491"/>
    </row>
    <row r="22" spans="1:6" x14ac:dyDescent="0.25">
      <c r="E22" s="491"/>
    </row>
    <row r="23" spans="1:6" x14ac:dyDescent="0.25">
      <c r="E23" s="491"/>
    </row>
    <row r="24" spans="1:6" x14ac:dyDescent="0.25">
      <c r="E24" s="491"/>
    </row>
    <row r="25" spans="1:6" x14ac:dyDescent="0.25">
      <c r="E25" s="491"/>
    </row>
    <row r="26" spans="1:6" x14ac:dyDescent="0.25">
      <c r="E26" s="491"/>
    </row>
    <row r="27" spans="1:6" x14ac:dyDescent="0.25">
      <c r="E27" s="491"/>
    </row>
    <row r="28" spans="1:6" x14ac:dyDescent="0.25">
      <c r="E28" s="491"/>
    </row>
    <row r="29" spans="1:6" x14ac:dyDescent="0.25">
      <c r="E29" s="491"/>
    </row>
    <row r="30" spans="1:6" ht="27" customHeight="1" x14ac:dyDescent="0.25">
      <c r="E30" s="491"/>
    </row>
    <row r="31" spans="1:6" x14ac:dyDescent="0.25">
      <c r="E31" s="491"/>
    </row>
    <row r="32" spans="1:6" x14ac:dyDescent="0.25">
      <c r="E32" s="491"/>
    </row>
    <row r="33" spans="3:5" x14ac:dyDescent="0.25">
      <c r="E33" s="491"/>
    </row>
    <row r="34" spans="3:5" x14ac:dyDescent="0.25">
      <c r="E34" s="491"/>
    </row>
    <row r="35" spans="3:5" x14ac:dyDescent="0.25">
      <c r="E35" s="491"/>
    </row>
    <row r="36" spans="3:5" x14ac:dyDescent="0.25">
      <c r="E36" s="491"/>
    </row>
    <row r="37" spans="3:5" x14ac:dyDescent="0.25">
      <c r="E37" s="491"/>
    </row>
    <row r="38" spans="3:5" x14ac:dyDescent="0.25">
      <c r="E38" s="491"/>
    </row>
    <row r="39" spans="3:5" x14ac:dyDescent="0.25">
      <c r="E39" s="491"/>
    </row>
    <row r="40" spans="3:5" x14ac:dyDescent="0.25">
      <c r="C40" s="490"/>
      <c r="E40" s="491"/>
    </row>
    <row r="41" spans="3:5" x14ac:dyDescent="0.25">
      <c r="D41" s="496"/>
      <c r="E41" s="491"/>
    </row>
    <row r="42" spans="3:5" x14ac:dyDescent="0.25">
      <c r="C42" s="490"/>
      <c r="E42" s="497"/>
    </row>
    <row r="43" spans="3:5" x14ac:dyDescent="0.25">
      <c r="E43" s="491"/>
    </row>
    <row r="44" spans="3:5" x14ac:dyDescent="0.25">
      <c r="C44" s="490"/>
      <c r="E44" s="491"/>
    </row>
    <row r="45" spans="3:5" x14ac:dyDescent="0.25">
      <c r="C45" s="490"/>
      <c r="E45" s="491"/>
    </row>
    <row r="46" spans="3:5" x14ac:dyDescent="0.25">
      <c r="E46" s="491"/>
    </row>
    <row r="47" spans="3:5" x14ac:dyDescent="0.25">
      <c r="E47" s="491"/>
    </row>
    <row r="48" spans="3:5" x14ac:dyDescent="0.25">
      <c r="E48" s="491"/>
    </row>
    <row r="49" spans="3:5" x14ac:dyDescent="0.25">
      <c r="E49" s="491"/>
    </row>
    <row r="50" spans="3:5" x14ac:dyDescent="0.25">
      <c r="E50" s="491"/>
    </row>
    <row r="51" spans="3:5" x14ac:dyDescent="0.25">
      <c r="E51" s="491"/>
    </row>
    <row r="52" spans="3:5" x14ac:dyDescent="0.25">
      <c r="E52" s="491"/>
    </row>
    <row r="53" spans="3:5" x14ac:dyDescent="0.25">
      <c r="E53" s="491"/>
    </row>
    <row r="54" spans="3:5" x14ac:dyDescent="0.25">
      <c r="E54" s="491"/>
    </row>
    <row r="55" spans="3:5" x14ac:dyDescent="0.25">
      <c r="E55" s="491"/>
    </row>
    <row r="56" spans="3:5" x14ac:dyDescent="0.25">
      <c r="E56" s="491"/>
    </row>
    <row r="57" spans="3:5" x14ac:dyDescent="0.25">
      <c r="E57" s="491"/>
    </row>
    <row r="58" spans="3:5" x14ac:dyDescent="0.25">
      <c r="E58" s="491"/>
    </row>
    <row r="59" spans="3:5" x14ac:dyDescent="0.25">
      <c r="E59" s="498"/>
    </row>
    <row r="60" spans="3:5" x14ac:dyDescent="0.25">
      <c r="C60" s="490"/>
      <c r="E60" s="498"/>
    </row>
    <row r="61" spans="3:5" x14ac:dyDescent="0.25">
      <c r="E61" s="498"/>
    </row>
    <row r="62" spans="3:5" x14ac:dyDescent="0.25">
      <c r="E62" s="498"/>
    </row>
    <row r="63" spans="3:5" x14ac:dyDescent="0.25">
      <c r="C63" s="490"/>
      <c r="E63" s="491"/>
    </row>
    <row r="64" spans="3:5" x14ac:dyDescent="0.25">
      <c r="E64" s="491"/>
    </row>
    <row r="65" spans="3:5" x14ac:dyDescent="0.25">
      <c r="C65" s="490"/>
      <c r="E65" s="491"/>
    </row>
    <row r="66" spans="3:5" x14ac:dyDescent="0.25">
      <c r="E66" s="491"/>
    </row>
    <row r="67" spans="3:5" x14ac:dyDescent="0.25">
      <c r="E67" s="491"/>
    </row>
    <row r="68" spans="3:5" x14ac:dyDescent="0.25">
      <c r="E68" s="491"/>
    </row>
    <row r="69" spans="3:5" x14ac:dyDescent="0.25">
      <c r="E69" s="491"/>
    </row>
    <row r="70" spans="3:5" x14ac:dyDescent="0.25">
      <c r="E70" s="491"/>
    </row>
    <row r="71" spans="3:5" x14ac:dyDescent="0.25">
      <c r="C71" s="490"/>
      <c r="E71" s="491"/>
    </row>
    <row r="72" spans="3:5" x14ac:dyDescent="0.25">
      <c r="E72" s="491"/>
    </row>
    <row r="73" spans="3:5" x14ac:dyDescent="0.25">
      <c r="E73" s="491"/>
    </row>
    <row r="74" spans="3:5" x14ac:dyDescent="0.25">
      <c r="E74" s="491"/>
    </row>
    <row r="75" spans="3:5" x14ac:dyDescent="0.25">
      <c r="E75" s="491"/>
    </row>
    <row r="76" spans="3:5" ht="15" customHeight="1" x14ac:dyDescent="0.25">
      <c r="C76" s="490"/>
      <c r="E76" s="491"/>
    </row>
    <row r="77" spans="3:5" x14ac:dyDescent="0.25">
      <c r="E77" s="491"/>
    </row>
    <row r="78" spans="3:5" ht="18.75" customHeight="1" x14ac:dyDescent="0.25">
      <c r="E78" s="491"/>
    </row>
    <row r="79" spans="3:5" x14ac:dyDescent="0.25">
      <c r="E79" s="491"/>
    </row>
    <row r="80" spans="3:5" x14ac:dyDescent="0.25">
      <c r="E80" s="491"/>
    </row>
    <row r="81" spans="3:5" x14ac:dyDescent="0.25">
      <c r="C81" s="490"/>
      <c r="E81" s="497"/>
    </row>
    <row r="82" spans="3:5" x14ac:dyDescent="0.25">
      <c r="C82" s="490"/>
      <c r="E82" s="491"/>
    </row>
    <row r="83" spans="3:5" x14ac:dyDescent="0.25">
      <c r="C83" s="490"/>
      <c r="E83" s="491"/>
    </row>
    <row r="84" spans="3:5" x14ac:dyDescent="0.25">
      <c r="C84" s="490"/>
      <c r="E84" s="491"/>
    </row>
    <row r="85" spans="3:5" ht="76.5" customHeight="1" x14ac:dyDescent="0.25">
      <c r="E85" s="491"/>
    </row>
    <row r="86" spans="3:5" x14ac:dyDescent="0.25">
      <c r="C86" s="499"/>
      <c r="E86" s="491"/>
    </row>
    <row r="87" spans="3:5" x14ac:dyDescent="0.25">
      <c r="E87" s="491"/>
    </row>
    <row r="88" spans="3:5" x14ac:dyDescent="0.25">
      <c r="C88" s="490"/>
      <c r="E88" s="491"/>
    </row>
    <row r="89" spans="3:5" x14ac:dyDescent="0.25">
      <c r="E89" s="491"/>
    </row>
    <row r="90" spans="3:5" x14ac:dyDescent="0.25">
      <c r="E90" s="491"/>
    </row>
    <row r="91" spans="3:5" x14ac:dyDescent="0.25">
      <c r="C91" s="490"/>
      <c r="E91" s="491"/>
    </row>
    <row r="92" spans="3:5" x14ac:dyDescent="0.25">
      <c r="E92" s="491"/>
    </row>
    <row r="93" spans="3:5" x14ac:dyDescent="0.25">
      <c r="E93" s="491"/>
    </row>
    <row r="94" spans="3:5" x14ac:dyDescent="0.25">
      <c r="E94" s="491"/>
    </row>
    <row r="95" spans="3:5" x14ac:dyDescent="0.25">
      <c r="C95" s="490"/>
      <c r="E95" s="491"/>
    </row>
    <row r="96" spans="3:5" x14ac:dyDescent="0.25">
      <c r="E96" s="491"/>
    </row>
    <row r="97" spans="3:5" x14ac:dyDescent="0.25">
      <c r="E97" s="491"/>
    </row>
    <row r="98" spans="3:5" x14ac:dyDescent="0.25">
      <c r="C98" s="490"/>
      <c r="E98" s="497"/>
    </row>
    <row r="99" spans="3:5" x14ac:dyDescent="0.25">
      <c r="C99" s="490"/>
      <c r="E99" s="491"/>
    </row>
    <row r="100" spans="3:5" x14ac:dyDescent="0.25">
      <c r="C100" s="490"/>
      <c r="E100" s="491"/>
    </row>
    <row r="101" spans="3:5" x14ac:dyDescent="0.25">
      <c r="C101" s="490"/>
      <c r="E101" s="491"/>
    </row>
    <row r="102" spans="3:5" x14ac:dyDescent="0.25">
      <c r="E102" s="491"/>
    </row>
    <row r="103" spans="3:5" x14ac:dyDescent="0.25">
      <c r="E103" s="491"/>
    </row>
    <row r="104" spans="3:5" x14ac:dyDescent="0.25">
      <c r="C104" s="490"/>
      <c r="E104" s="491"/>
    </row>
    <row r="105" spans="3:5" x14ac:dyDescent="0.25">
      <c r="E105" s="491"/>
    </row>
    <row r="106" spans="3:5" x14ac:dyDescent="0.25">
      <c r="E106" s="491"/>
    </row>
    <row r="107" spans="3:5" x14ac:dyDescent="0.25">
      <c r="E107" s="491"/>
    </row>
    <row r="108" spans="3:5" x14ac:dyDescent="0.25">
      <c r="E108" s="491"/>
    </row>
    <row r="109" spans="3:5" x14ac:dyDescent="0.25">
      <c r="E109" s="491"/>
    </row>
    <row r="110" spans="3:5" x14ac:dyDescent="0.25">
      <c r="E110" s="491"/>
    </row>
    <row r="111" spans="3:5" x14ac:dyDescent="0.25">
      <c r="E111" s="491"/>
    </row>
    <row r="112" spans="3:5" x14ac:dyDescent="0.25">
      <c r="E112" s="491"/>
    </row>
    <row r="113" spans="3:5" x14ac:dyDescent="0.25">
      <c r="C113" s="490"/>
      <c r="E113" s="491"/>
    </row>
    <row r="114" spans="3:5" x14ac:dyDescent="0.25">
      <c r="E114" s="491"/>
    </row>
    <row r="115" spans="3:5" x14ac:dyDescent="0.25">
      <c r="E115" s="491"/>
    </row>
    <row r="116" spans="3:5" x14ac:dyDescent="0.25">
      <c r="E116" s="491"/>
    </row>
    <row r="117" spans="3:5" x14ac:dyDescent="0.25">
      <c r="E117" s="491"/>
    </row>
    <row r="118" spans="3:5" x14ac:dyDescent="0.25">
      <c r="E118" s="491"/>
    </row>
    <row r="119" spans="3:5" x14ac:dyDescent="0.25">
      <c r="E119" s="491"/>
    </row>
    <row r="120" spans="3:5" x14ac:dyDescent="0.25">
      <c r="E120" s="491"/>
    </row>
    <row r="121" spans="3:5" x14ac:dyDescent="0.25">
      <c r="E121" s="491"/>
    </row>
    <row r="122" spans="3:5" x14ac:dyDescent="0.25">
      <c r="C122" s="490"/>
      <c r="E122" s="491"/>
    </row>
    <row r="123" spans="3:5" x14ac:dyDescent="0.25">
      <c r="E123" s="491"/>
    </row>
    <row r="124" spans="3:5" x14ac:dyDescent="0.25">
      <c r="E124" s="491"/>
    </row>
    <row r="125" spans="3:5" x14ac:dyDescent="0.25">
      <c r="E125" s="491"/>
    </row>
    <row r="126" spans="3:5" x14ac:dyDescent="0.25">
      <c r="E126" s="491"/>
    </row>
    <row r="127" spans="3:5" x14ac:dyDescent="0.25">
      <c r="E127" s="491"/>
    </row>
    <row r="128" spans="3:5" x14ac:dyDescent="0.25">
      <c r="E128" s="491"/>
    </row>
    <row r="129" spans="3:5" x14ac:dyDescent="0.25">
      <c r="E129" s="491"/>
    </row>
    <row r="130" spans="3:5" x14ac:dyDescent="0.25">
      <c r="E130" s="491"/>
    </row>
    <row r="131" spans="3:5" x14ac:dyDescent="0.25">
      <c r="E131" s="491"/>
    </row>
    <row r="132" spans="3:5" x14ac:dyDescent="0.25">
      <c r="E132" s="491"/>
    </row>
    <row r="133" spans="3:5" x14ac:dyDescent="0.25">
      <c r="E133" s="491"/>
    </row>
    <row r="134" spans="3:5" x14ac:dyDescent="0.25">
      <c r="E134" s="491"/>
    </row>
    <row r="135" spans="3:5" x14ac:dyDescent="0.25">
      <c r="E135" s="491"/>
    </row>
    <row r="136" spans="3:5" x14ac:dyDescent="0.25">
      <c r="E136" s="491"/>
    </row>
    <row r="137" spans="3:5" x14ac:dyDescent="0.25">
      <c r="C137" s="490"/>
      <c r="E137" s="491"/>
    </row>
    <row r="138" spans="3:5" x14ac:dyDescent="0.25">
      <c r="E138" s="491"/>
    </row>
    <row r="139" spans="3:5" x14ac:dyDescent="0.25">
      <c r="E139" s="491"/>
    </row>
    <row r="140" spans="3:5" x14ac:dyDescent="0.25">
      <c r="E140" s="491"/>
    </row>
    <row r="141" spans="3:5" x14ac:dyDescent="0.25">
      <c r="E141" s="491"/>
    </row>
    <row r="142" spans="3:5" x14ac:dyDescent="0.25">
      <c r="E142" s="491"/>
    </row>
    <row r="143" spans="3:5" x14ac:dyDescent="0.25">
      <c r="E143" s="491"/>
    </row>
    <row r="144" spans="3:5" x14ac:dyDescent="0.25">
      <c r="E144" s="491"/>
    </row>
    <row r="145" spans="3:5" x14ac:dyDescent="0.25">
      <c r="C145" s="490"/>
      <c r="E145" s="497"/>
    </row>
    <row r="146" spans="3:5" x14ac:dyDescent="0.25">
      <c r="C146" s="490"/>
      <c r="E146" s="491"/>
    </row>
    <row r="147" spans="3:5" x14ac:dyDescent="0.25">
      <c r="C147" s="490"/>
      <c r="E147" s="491"/>
    </row>
    <row r="148" spans="3:5" x14ac:dyDescent="0.25">
      <c r="C148" s="490"/>
      <c r="E148" s="491"/>
    </row>
    <row r="149" spans="3:5" x14ac:dyDescent="0.25">
      <c r="E149" s="491"/>
    </row>
    <row r="150" spans="3:5" x14ac:dyDescent="0.25">
      <c r="E150" s="491"/>
    </row>
    <row r="151" spans="3:5" x14ac:dyDescent="0.25">
      <c r="E151" s="491"/>
    </row>
    <row r="152" spans="3:5" x14ac:dyDescent="0.25">
      <c r="E152" s="491"/>
    </row>
    <row r="153" spans="3:5" x14ac:dyDescent="0.25">
      <c r="E153" s="491"/>
    </row>
    <row r="154" spans="3:5" x14ac:dyDescent="0.25">
      <c r="E154" s="491"/>
    </row>
    <row r="155" spans="3:5" x14ac:dyDescent="0.25">
      <c r="E155" s="491"/>
    </row>
    <row r="156" spans="3:5" x14ac:dyDescent="0.25">
      <c r="E156" s="491"/>
    </row>
    <row r="157" spans="3:5" x14ac:dyDescent="0.25">
      <c r="E157" s="491"/>
    </row>
    <row r="158" spans="3:5" x14ac:dyDescent="0.25">
      <c r="E158" s="491"/>
    </row>
    <row r="159" spans="3:5" x14ac:dyDescent="0.25">
      <c r="E159" s="491"/>
    </row>
    <row r="160" spans="3:5" x14ac:dyDescent="0.25">
      <c r="C160" s="490"/>
      <c r="E160" s="491"/>
    </row>
    <row r="161" spans="3:5" x14ac:dyDescent="0.25">
      <c r="E161" s="491"/>
    </row>
    <row r="162" spans="3:5" x14ac:dyDescent="0.25">
      <c r="E162" s="491"/>
    </row>
    <row r="163" spans="3:5" x14ac:dyDescent="0.25">
      <c r="E163" s="491"/>
    </row>
    <row r="164" spans="3:5" x14ac:dyDescent="0.25">
      <c r="E164" s="491"/>
    </row>
    <row r="165" spans="3:5" x14ac:dyDescent="0.25">
      <c r="E165" s="491"/>
    </row>
    <row r="166" spans="3:5" x14ac:dyDescent="0.25">
      <c r="E166" s="491"/>
    </row>
    <row r="167" spans="3:5" x14ac:dyDescent="0.25">
      <c r="C167" s="490"/>
      <c r="E167" s="491"/>
    </row>
    <row r="168" spans="3:5" x14ac:dyDescent="0.25">
      <c r="E168" s="491"/>
    </row>
    <row r="169" spans="3:5" x14ac:dyDescent="0.25">
      <c r="E169" s="491"/>
    </row>
    <row r="170" spans="3:5" x14ac:dyDescent="0.25">
      <c r="C170" s="490"/>
      <c r="E170" s="491"/>
    </row>
    <row r="171" spans="3:5" x14ac:dyDescent="0.25">
      <c r="E171" s="491"/>
    </row>
    <row r="172" spans="3:5" x14ac:dyDescent="0.25">
      <c r="E172" s="491"/>
    </row>
    <row r="173" spans="3:5" x14ac:dyDescent="0.25">
      <c r="E173" s="491"/>
    </row>
    <row r="174" spans="3:5" x14ac:dyDescent="0.25">
      <c r="E174" s="491"/>
    </row>
    <row r="175" spans="3:5" x14ac:dyDescent="0.25">
      <c r="E175" s="491"/>
    </row>
    <row r="176" spans="3:5" x14ac:dyDescent="0.25">
      <c r="C176" s="490"/>
      <c r="E176" s="491"/>
    </row>
    <row r="177" spans="1:5" x14ac:dyDescent="0.25">
      <c r="C177" s="490"/>
      <c r="E177" s="491"/>
    </row>
    <row r="178" spans="1:5" x14ac:dyDescent="0.25">
      <c r="C178" s="490"/>
      <c r="E178" s="491"/>
    </row>
    <row r="179" spans="1:5" x14ac:dyDescent="0.25">
      <c r="C179" s="490"/>
      <c r="E179" s="491"/>
    </row>
    <row r="180" spans="1:5" x14ac:dyDescent="0.25">
      <c r="E180" s="491"/>
    </row>
    <row r="181" spans="1:5" x14ac:dyDescent="0.25">
      <c r="E181" s="491"/>
    </row>
    <row r="182" spans="1:5" x14ac:dyDescent="0.25">
      <c r="E182" s="491"/>
    </row>
    <row r="183" spans="1:5" s="503" customFormat="1" x14ac:dyDescent="0.25">
      <c r="A183" s="500"/>
      <c r="B183" s="501"/>
      <c r="C183" s="502"/>
      <c r="E183" s="505"/>
    </row>
    <row r="184" spans="1:5" s="503" customFormat="1" x14ac:dyDescent="0.25">
      <c r="A184" s="500"/>
      <c r="B184" s="501"/>
      <c r="C184" s="506"/>
      <c r="E184" s="504"/>
    </row>
    <row r="185" spans="1:5" s="503" customFormat="1" x14ac:dyDescent="0.25">
      <c r="A185" s="507"/>
      <c r="B185" s="492"/>
      <c r="C185" s="492"/>
      <c r="D185" s="492"/>
      <c r="E185" s="508"/>
    </row>
    <row r="186" spans="1:5" s="503" customFormat="1" x14ac:dyDescent="0.25">
      <c r="A186" s="509"/>
      <c r="B186" s="492"/>
      <c r="C186" s="492"/>
      <c r="D186" s="492"/>
      <c r="E186" s="508"/>
    </row>
    <row r="187" spans="1:5" s="503" customFormat="1" x14ac:dyDescent="0.25">
      <c r="A187" s="507"/>
      <c r="B187" s="492"/>
      <c r="C187" s="492"/>
      <c r="D187" s="492"/>
      <c r="E187" s="508"/>
    </row>
    <row r="188" spans="1:5" x14ac:dyDescent="0.25">
      <c r="A188" s="507"/>
      <c r="B188" s="492"/>
      <c r="C188" s="493"/>
      <c r="D188" s="492"/>
      <c r="E188" s="508"/>
    </row>
    <row r="189" spans="1:5" x14ac:dyDescent="0.25">
      <c r="A189" s="507"/>
      <c r="B189" s="492"/>
      <c r="C189" s="493"/>
      <c r="D189" s="492"/>
      <c r="E189" s="508"/>
    </row>
    <row r="190" spans="1:5" x14ac:dyDescent="0.25">
      <c r="A190" s="507"/>
      <c r="B190" s="492"/>
      <c r="C190" s="493"/>
      <c r="D190" s="492"/>
      <c r="E190" s="508"/>
    </row>
    <row r="191" spans="1:5" x14ac:dyDescent="0.25">
      <c r="A191" s="507"/>
      <c r="B191" s="492"/>
      <c r="C191" s="493"/>
      <c r="D191" s="492"/>
      <c r="E191" s="508"/>
    </row>
    <row r="192" spans="1:5" x14ac:dyDescent="0.25">
      <c r="A192" s="507"/>
      <c r="B192" s="59"/>
      <c r="C192" s="510"/>
      <c r="D192" s="59"/>
      <c r="E192" s="511"/>
    </row>
    <row r="193" spans="1:5" x14ac:dyDescent="0.25">
      <c r="A193" s="507"/>
      <c r="B193" s="59"/>
      <c r="C193" s="491"/>
      <c r="D193" s="59"/>
      <c r="E193" s="511"/>
    </row>
    <row r="194" spans="1:5" x14ac:dyDescent="0.25">
      <c r="A194" s="507"/>
      <c r="B194" s="59"/>
      <c r="C194" s="510"/>
      <c r="D194" s="59"/>
      <c r="E194" s="511"/>
    </row>
    <row r="195" spans="1:5" x14ac:dyDescent="0.25">
      <c r="A195" s="507"/>
      <c r="B195" s="59"/>
      <c r="C195" s="510"/>
      <c r="D195" s="59"/>
      <c r="E195" s="511"/>
    </row>
  </sheetData>
  <pageMargins left="0.94488188976377963" right="0.35433070866141736" top="0.98425196850393704" bottom="0.78740157480314965" header="0.51181102362204722" footer="0.51181102362204722"/>
  <pageSetup paperSize="9" scale="80" orientation="portrait" r:id="rId1"/>
  <headerFooter alignWithMargins="0">
    <oddHeader>&amp;L&amp;16GINEX&amp;10
&amp;8INTERNATIONAL D.O.O.&amp;10
&amp;R
&amp;8PROJEKTIVNI BIRO</oddHeader>
  </headerFooter>
  <rowBreaks count="5" manualBreakCount="5">
    <brk id="42" max="6" man="1"/>
    <brk id="81" max="6" man="1"/>
    <brk id="99" max="6" man="1"/>
    <brk id="145" max="6" man="1"/>
    <brk id="183"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7030A0"/>
  </sheetPr>
  <dimension ref="A1:O113"/>
  <sheetViews>
    <sheetView view="pageBreakPreview" zoomScale="130" workbookViewId="0">
      <pane xSplit="2" ySplit="1" topLeftCell="C4" activePane="bottomRight" state="frozen"/>
      <selection pane="topRight" activeCell="C1" sqref="C1"/>
      <selection pane="bottomLeft" activeCell="A2" sqref="A2"/>
      <selection pane="bottomRight" activeCell="C6" sqref="C6"/>
    </sheetView>
  </sheetViews>
  <sheetFormatPr defaultColWidth="9.109375" defaultRowHeight="13.2" x14ac:dyDescent="0.25"/>
  <cols>
    <col min="1" max="1" width="5.6640625" style="471" customWidth="1"/>
    <col min="2" max="2" width="8.88671875" style="478" customWidth="1"/>
    <col min="3" max="3" width="45.6640625" style="480" customWidth="1"/>
    <col min="4" max="5" width="9.88671875" style="476" customWidth="1"/>
    <col min="6" max="6" width="12.33203125" style="476" customWidth="1"/>
    <col min="7" max="7" width="9.88671875" style="476" customWidth="1"/>
    <col min="8" max="8" width="9.109375" style="476"/>
    <col min="9" max="16384" width="9.109375" style="481"/>
  </cols>
  <sheetData>
    <row r="1" spans="1:7" ht="13.8" thickBot="1" x14ac:dyDescent="0.3">
      <c r="B1" s="472" t="s">
        <v>139</v>
      </c>
      <c r="C1" s="472" t="s">
        <v>140</v>
      </c>
      <c r="D1" s="473" t="s">
        <v>457</v>
      </c>
      <c r="E1" s="474" t="s">
        <v>7</v>
      </c>
      <c r="F1" s="475" t="s">
        <v>143</v>
      </c>
      <c r="G1" s="475" t="s">
        <v>144</v>
      </c>
    </row>
    <row r="2" spans="1:7" x14ac:dyDescent="0.25">
      <c r="A2" s="477"/>
      <c r="B2" s="777">
        <v>1</v>
      </c>
      <c r="C2" s="778" t="s">
        <v>443</v>
      </c>
      <c r="D2" s="779"/>
      <c r="E2" s="779"/>
      <c r="F2" s="779"/>
      <c r="G2" s="780"/>
    </row>
    <row r="3" spans="1:7" x14ac:dyDescent="0.25">
      <c r="A3" s="633"/>
      <c r="B3" s="634">
        <v>11</v>
      </c>
      <c r="C3" s="635" t="s">
        <v>145</v>
      </c>
      <c r="D3" s="636"/>
      <c r="E3" s="637"/>
      <c r="F3" s="637"/>
      <c r="G3" s="637"/>
    </row>
    <row r="4" spans="1:7" ht="26.4" x14ac:dyDescent="0.25">
      <c r="A4" s="633">
        <v>1</v>
      </c>
      <c r="B4" s="634" t="s">
        <v>458</v>
      </c>
      <c r="C4" s="638" t="s">
        <v>23</v>
      </c>
      <c r="D4" s="636" t="s">
        <v>459</v>
      </c>
      <c r="E4" s="637">
        <v>0.26</v>
      </c>
      <c r="F4" s="637"/>
      <c r="G4" s="637">
        <f>+ROUND(F4*E4,2)</f>
        <v>0</v>
      </c>
    </row>
    <row r="5" spans="1:7" ht="26.4" x14ac:dyDescent="0.25">
      <c r="A5" s="633">
        <f>1+A4</f>
        <v>2</v>
      </c>
      <c r="B5" s="634" t="s">
        <v>460</v>
      </c>
      <c r="C5" s="639" t="s">
        <v>461</v>
      </c>
      <c r="D5" s="640" t="s">
        <v>11</v>
      </c>
      <c r="E5" s="637">
        <v>1</v>
      </c>
      <c r="F5" s="637"/>
      <c r="G5" s="637">
        <f>+F5*E5</f>
        <v>0</v>
      </c>
    </row>
    <row r="6" spans="1:7" ht="26.4" x14ac:dyDescent="0.25">
      <c r="A6" s="633">
        <f>1+A5</f>
        <v>3</v>
      </c>
      <c r="B6" s="634" t="s">
        <v>462</v>
      </c>
      <c r="C6" s="638" t="s">
        <v>13</v>
      </c>
      <c r="D6" s="636" t="s">
        <v>8</v>
      </c>
      <c r="E6" s="637">
        <v>13</v>
      </c>
      <c r="F6" s="637"/>
      <c r="G6" s="637">
        <f>+F6*E6</f>
        <v>0</v>
      </c>
    </row>
    <row r="7" spans="1:7" ht="26.4" x14ac:dyDescent="0.25">
      <c r="A7" s="633">
        <f>1+A6</f>
        <v>4</v>
      </c>
      <c r="B7" s="634" t="s">
        <v>463</v>
      </c>
      <c r="C7" s="638" t="s">
        <v>464</v>
      </c>
      <c r="D7" s="636" t="s">
        <v>8</v>
      </c>
      <c r="E7" s="637">
        <v>1</v>
      </c>
      <c r="F7" s="637"/>
      <c r="G7" s="637">
        <f>+F7*E7</f>
        <v>0</v>
      </c>
    </row>
    <row r="8" spans="1:7" ht="44.25" customHeight="1" x14ac:dyDescent="0.25">
      <c r="A8" s="633">
        <f>1+A7</f>
        <v>5</v>
      </c>
      <c r="B8" s="634" t="s">
        <v>465</v>
      </c>
      <c r="C8" s="641" t="s">
        <v>466</v>
      </c>
      <c r="D8" s="636" t="s">
        <v>8</v>
      </c>
      <c r="E8" s="637">
        <v>1</v>
      </c>
      <c r="F8" s="637"/>
      <c r="G8" s="637">
        <f>+F8*E8</f>
        <v>0</v>
      </c>
    </row>
    <row r="9" spans="1:7" x14ac:dyDescent="0.25">
      <c r="A9" s="633"/>
      <c r="B9" s="634">
        <v>12</v>
      </c>
      <c r="C9" s="635" t="s">
        <v>166</v>
      </c>
      <c r="D9" s="636"/>
      <c r="E9" s="637"/>
      <c r="F9" s="637"/>
      <c r="G9" s="637"/>
    </row>
    <row r="10" spans="1:7" ht="26.4" x14ac:dyDescent="0.25">
      <c r="A10" s="633">
        <v>1</v>
      </c>
      <c r="B10" s="634" t="s">
        <v>467</v>
      </c>
      <c r="C10" s="638" t="s">
        <v>468</v>
      </c>
      <c r="D10" s="636" t="s">
        <v>9</v>
      </c>
      <c r="E10" s="790">
        <v>150</v>
      </c>
      <c r="F10" s="637"/>
      <c r="G10" s="637">
        <f t="shared" ref="G10:G26" si="0">+F10*E10</f>
        <v>0</v>
      </c>
    </row>
    <row r="11" spans="1:7" ht="26.4" x14ac:dyDescent="0.25">
      <c r="A11" s="633">
        <f>1+A10</f>
        <v>2</v>
      </c>
      <c r="B11" s="634" t="s">
        <v>469</v>
      </c>
      <c r="C11" s="638" t="s">
        <v>470</v>
      </c>
      <c r="D11" s="636" t="s">
        <v>9</v>
      </c>
      <c r="E11" s="637">
        <v>150</v>
      </c>
      <c r="F11" s="637"/>
      <c r="G11" s="637">
        <f t="shared" si="0"/>
        <v>0</v>
      </c>
    </row>
    <row r="12" spans="1:7" ht="26.4" x14ac:dyDescent="0.25">
      <c r="A12" s="633">
        <f>1+A11</f>
        <v>3</v>
      </c>
      <c r="B12" s="634" t="s">
        <v>471</v>
      </c>
      <c r="C12" s="638" t="s">
        <v>472</v>
      </c>
      <c r="D12" s="636" t="s">
        <v>8</v>
      </c>
      <c r="E12" s="637">
        <v>18</v>
      </c>
      <c r="F12" s="637"/>
      <c r="G12" s="637">
        <f t="shared" si="0"/>
        <v>0</v>
      </c>
    </row>
    <row r="13" spans="1:7" ht="26.4" x14ac:dyDescent="0.25">
      <c r="A13" s="633">
        <f>1+A12</f>
        <v>4</v>
      </c>
      <c r="B13" s="634" t="s">
        <v>473</v>
      </c>
      <c r="C13" s="638" t="s">
        <v>474</v>
      </c>
      <c r="D13" s="636" t="s">
        <v>8</v>
      </c>
      <c r="E13" s="637">
        <v>3</v>
      </c>
      <c r="F13" s="637"/>
      <c r="G13" s="637">
        <f t="shared" si="0"/>
        <v>0</v>
      </c>
    </row>
    <row r="14" spans="1:7" ht="26.4" x14ac:dyDescent="0.25">
      <c r="A14" s="633">
        <f>1+A13</f>
        <v>5</v>
      </c>
      <c r="B14" s="634" t="s">
        <v>475</v>
      </c>
      <c r="C14" s="638" t="s">
        <v>476</v>
      </c>
      <c r="D14" s="636" t="s">
        <v>8</v>
      </c>
      <c r="E14" s="637">
        <v>18</v>
      </c>
      <c r="F14" s="637"/>
      <c r="G14" s="637">
        <f t="shared" si="0"/>
        <v>0</v>
      </c>
    </row>
    <row r="15" spans="1:7" ht="26.4" x14ac:dyDescent="0.25">
      <c r="A15" s="633">
        <f>1+A14</f>
        <v>6</v>
      </c>
      <c r="B15" s="634" t="s">
        <v>477</v>
      </c>
      <c r="C15" s="638" t="s">
        <v>478</v>
      </c>
      <c r="D15" s="636"/>
      <c r="E15" s="637">
        <v>3</v>
      </c>
      <c r="F15" s="637"/>
      <c r="G15" s="637">
        <f t="shared" si="0"/>
        <v>0</v>
      </c>
    </row>
    <row r="16" spans="1:7" x14ac:dyDescent="0.25">
      <c r="A16" s="633">
        <f t="shared" ref="A16:A26" si="1">1+A15</f>
        <v>7</v>
      </c>
      <c r="B16" s="634" t="s">
        <v>479</v>
      </c>
      <c r="C16" s="638" t="s">
        <v>480</v>
      </c>
      <c r="D16" s="636" t="s">
        <v>481</v>
      </c>
      <c r="E16" s="637">
        <v>20</v>
      </c>
      <c r="F16" s="637"/>
      <c r="G16" s="637">
        <f t="shared" si="0"/>
        <v>0</v>
      </c>
    </row>
    <row r="17" spans="1:7" ht="26.25" customHeight="1" x14ac:dyDescent="0.25">
      <c r="A17" s="633">
        <f t="shared" si="1"/>
        <v>8</v>
      </c>
      <c r="B17" s="634" t="s">
        <v>482</v>
      </c>
      <c r="C17" s="791" t="s">
        <v>483</v>
      </c>
      <c r="D17" s="636" t="s">
        <v>8</v>
      </c>
      <c r="E17" s="637">
        <v>3</v>
      </c>
      <c r="F17" s="637"/>
      <c r="G17" s="637">
        <f t="shared" si="0"/>
        <v>0</v>
      </c>
    </row>
    <row r="18" spans="1:7" ht="52.8" x14ac:dyDescent="0.25">
      <c r="A18" s="633">
        <f t="shared" si="1"/>
        <v>9</v>
      </c>
      <c r="B18" s="634" t="s">
        <v>484</v>
      </c>
      <c r="C18" s="639" t="s">
        <v>485</v>
      </c>
      <c r="D18" s="636" t="s">
        <v>8</v>
      </c>
      <c r="E18" s="637">
        <v>1</v>
      </c>
      <c r="F18" s="637"/>
      <c r="G18" s="637">
        <f t="shared" si="0"/>
        <v>0</v>
      </c>
    </row>
    <row r="19" spans="1:7" x14ac:dyDescent="0.25">
      <c r="A19" s="633">
        <f t="shared" si="1"/>
        <v>10</v>
      </c>
      <c r="B19" s="634" t="s">
        <v>486</v>
      </c>
      <c r="C19" s="639" t="s">
        <v>487</v>
      </c>
      <c r="D19" s="636" t="s">
        <v>11</v>
      </c>
      <c r="E19" s="637">
        <v>254</v>
      </c>
      <c r="F19" s="637"/>
      <c r="G19" s="637">
        <f t="shared" si="0"/>
        <v>0</v>
      </c>
    </row>
    <row r="20" spans="1:7" ht="26.4" x14ac:dyDescent="0.25">
      <c r="A20" s="633">
        <f t="shared" si="1"/>
        <v>11</v>
      </c>
      <c r="B20" s="634" t="s">
        <v>488</v>
      </c>
      <c r="C20" s="638" t="s">
        <v>489</v>
      </c>
      <c r="D20" s="636" t="s">
        <v>8</v>
      </c>
      <c r="E20" s="637">
        <v>3</v>
      </c>
      <c r="F20" s="637"/>
      <c r="G20" s="637">
        <f t="shared" si="0"/>
        <v>0</v>
      </c>
    </row>
    <row r="21" spans="1:7" ht="26.4" x14ac:dyDescent="0.25">
      <c r="A21" s="633">
        <f t="shared" si="1"/>
        <v>12</v>
      </c>
      <c r="B21" s="634" t="s">
        <v>490</v>
      </c>
      <c r="C21" s="638" t="s">
        <v>491</v>
      </c>
      <c r="D21" s="636" t="s">
        <v>9</v>
      </c>
      <c r="E21" s="637">
        <v>94</v>
      </c>
      <c r="F21" s="637"/>
      <c r="G21" s="637">
        <f t="shared" si="0"/>
        <v>0</v>
      </c>
    </row>
    <row r="22" spans="1:7" ht="39.6" x14ac:dyDescent="0.25">
      <c r="A22" s="633">
        <f t="shared" si="1"/>
        <v>13</v>
      </c>
      <c r="B22" s="634" t="s">
        <v>936</v>
      </c>
      <c r="C22" s="638" t="s">
        <v>937</v>
      </c>
      <c r="D22" s="636" t="s">
        <v>9</v>
      </c>
      <c r="E22" s="637">
        <v>480</v>
      </c>
      <c r="F22" s="637"/>
      <c r="G22" s="637">
        <f t="shared" si="0"/>
        <v>0</v>
      </c>
    </row>
    <row r="23" spans="1:7" ht="45.75" customHeight="1" x14ac:dyDescent="0.25">
      <c r="A23" s="633">
        <f t="shared" si="1"/>
        <v>14</v>
      </c>
      <c r="B23" s="634" t="s">
        <v>493</v>
      </c>
      <c r="C23" s="791" t="s">
        <v>938</v>
      </c>
      <c r="D23" s="636" t="s">
        <v>9</v>
      </c>
      <c r="E23" s="637">
        <v>254</v>
      </c>
      <c r="F23" s="637"/>
      <c r="G23" s="637">
        <f t="shared" si="0"/>
        <v>0</v>
      </c>
    </row>
    <row r="24" spans="1:7" ht="26.4" x14ac:dyDescent="0.25">
      <c r="A24" s="633">
        <f t="shared" si="1"/>
        <v>15</v>
      </c>
      <c r="B24" s="634" t="s">
        <v>939</v>
      </c>
      <c r="C24" s="638" t="s">
        <v>940</v>
      </c>
      <c r="D24" s="636" t="s">
        <v>11</v>
      </c>
      <c r="E24" s="637">
        <v>254</v>
      </c>
      <c r="F24" s="637"/>
      <c r="G24" s="637">
        <f t="shared" si="0"/>
        <v>0</v>
      </c>
    </row>
    <row r="25" spans="1:7" ht="26.4" x14ac:dyDescent="0.25">
      <c r="A25" s="633">
        <f t="shared" si="1"/>
        <v>16</v>
      </c>
      <c r="B25" s="634" t="s">
        <v>495</v>
      </c>
      <c r="C25" s="638" t="s">
        <v>496</v>
      </c>
      <c r="D25" s="636" t="s">
        <v>11</v>
      </c>
      <c r="E25" s="637">
        <v>20</v>
      </c>
      <c r="F25" s="637"/>
      <c r="G25" s="637">
        <f t="shared" si="0"/>
        <v>0</v>
      </c>
    </row>
    <row r="26" spans="1:7" ht="26.4" x14ac:dyDescent="0.25">
      <c r="A26" s="633">
        <f t="shared" si="1"/>
        <v>17</v>
      </c>
      <c r="B26" s="634" t="s">
        <v>497</v>
      </c>
      <c r="C26" s="638" t="s">
        <v>498</v>
      </c>
      <c r="D26" s="636" t="s">
        <v>8</v>
      </c>
      <c r="E26" s="637">
        <v>4</v>
      </c>
      <c r="F26" s="637"/>
      <c r="G26" s="637">
        <f t="shared" si="0"/>
        <v>0</v>
      </c>
    </row>
    <row r="27" spans="1:7" x14ac:dyDescent="0.25">
      <c r="B27" s="777"/>
      <c r="C27" s="778" t="s">
        <v>499</v>
      </c>
      <c r="D27" s="779"/>
      <c r="E27" s="781"/>
      <c r="F27" s="781"/>
      <c r="G27" s="782">
        <f>+SUM(G3:G26)</f>
        <v>0</v>
      </c>
    </row>
    <row r="28" spans="1:7" x14ac:dyDescent="0.25">
      <c r="E28" s="632"/>
      <c r="F28" s="632"/>
      <c r="G28" s="632"/>
    </row>
    <row r="29" spans="1:7" x14ac:dyDescent="0.25">
      <c r="B29" s="777">
        <v>2</v>
      </c>
      <c r="C29" s="778" t="s">
        <v>445</v>
      </c>
      <c r="D29" s="779"/>
      <c r="E29" s="781"/>
      <c r="F29" s="781"/>
      <c r="G29" s="781"/>
    </row>
    <row r="30" spans="1:7" x14ac:dyDescent="0.25">
      <c r="A30" s="633"/>
      <c r="B30" s="634">
        <v>21</v>
      </c>
      <c r="C30" s="635" t="s">
        <v>188</v>
      </c>
      <c r="D30" s="636"/>
      <c r="E30" s="637"/>
      <c r="F30" s="637"/>
      <c r="G30" s="637"/>
    </row>
    <row r="31" spans="1:7" ht="42.75" customHeight="1" x14ac:dyDescent="0.25">
      <c r="A31" s="633"/>
      <c r="B31" s="634"/>
      <c r="C31" s="635" t="s">
        <v>941</v>
      </c>
      <c r="D31" s="636"/>
      <c r="E31" s="637"/>
      <c r="F31" s="637"/>
      <c r="G31" s="637"/>
    </row>
    <row r="32" spans="1:7" ht="51" customHeight="1" x14ac:dyDescent="0.25">
      <c r="A32" s="633">
        <v>1</v>
      </c>
      <c r="B32" s="634" t="s">
        <v>504</v>
      </c>
      <c r="C32" s="639" t="s">
        <v>942</v>
      </c>
      <c r="D32" s="636" t="s">
        <v>10</v>
      </c>
      <c r="E32" s="637">
        <v>24</v>
      </c>
      <c r="F32" s="637"/>
      <c r="G32" s="637">
        <f t="shared" ref="G32:G34" si="2">+F32*E32</f>
        <v>0</v>
      </c>
    </row>
    <row r="33" spans="1:7" ht="66" x14ac:dyDescent="0.25">
      <c r="A33" s="633">
        <f t="shared" ref="A33:A34" si="3">1+A32</f>
        <v>2</v>
      </c>
      <c r="B33" s="634" t="s">
        <v>505</v>
      </c>
      <c r="C33" s="639" t="s">
        <v>943</v>
      </c>
      <c r="D33" s="636" t="s">
        <v>10</v>
      </c>
      <c r="E33" s="637">
        <v>30</v>
      </c>
      <c r="F33" s="637"/>
      <c r="G33" s="637">
        <f t="shared" si="2"/>
        <v>0</v>
      </c>
    </row>
    <row r="34" spans="1:7" ht="52.8" x14ac:dyDescent="0.25">
      <c r="A34" s="633">
        <f t="shared" si="3"/>
        <v>3</v>
      </c>
      <c r="B34" s="634" t="s">
        <v>506</v>
      </c>
      <c r="C34" s="639" t="s">
        <v>944</v>
      </c>
      <c r="D34" s="636" t="s">
        <v>10</v>
      </c>
      <c r="E34" s="637">
        <v>16</v>
      </c>
      <c r="F34" s="637"/>
      <c r="G34" s="637">
        <f t="shared" si="2"/>
        <v>0</v>
      </c>
    </row>
    <row r="35" spans="1:7" x14ac:dyDescent="0.25">
      <c r="A35" s="633"/>
      <c r="B35" s="634">
        <v>22</v>
      </c>
      <c r="C35" s="635" t="s">
        <v>213</v>
      </c>
      <c r="D35" s="636"/>
      <c r="E35" s="637"/>
      <c r="F35" s="637"/>
      <c r="G35" s="637"/>
    </row>
    <row r="36" spans="1:7" x14ac:dyDescent="0.25">
      <c r="A36" s="633"/>
      <c r="B36" s="634"/>
      <c r="C36" s="639" t="s">
        <v>945</v>
      </c>
      <c r="D36" s="636"/>
      <c r="E36" s="637"/>
      <c r="F36" s="637"/>
      <c r="G36" s="637"/>
    </row>
    <row r="37" spans="1:7" x14ac:dyDescent="0.25">
      <c r="A37" s="633"/>
      <c r="B37" s="753">
        <v>23</v>
      </c>
      <c r="C37" s="635" t="s">
        <v>507</v>
      </c>
      <c r="D37" s="636"/>
      <c r="E37" s="637"/>
      <c r="F37" s="637"/>
      <c r="G37" s="637"/>
    </row>
    <row r="38" spans="1:7" ht="26.4" x14ac:dyDescent="0.25">
      <c r="A38" s="633">
        <v>1</v>
      </c>
      <c r="B38" s="789" t="s">
        <v>508</v>
      </c>
      <c r="C38" s="787" t="s">
        <v>509</v>
      </c>
      <c r="D38" s="640" t="s">
        <v>9</v>
      </c>
      <c r="E38" s="637">
        <v>925</v>
      </c>
      <c r="F38" s="637"/>
      <c r="G38" s="637">
        <f>+F38*E38</f>
        <v>0</v>
      </c>
    </row>
    <row r="39" spans="1:7" x14ac:dyDescent="0.25">
      <c r="A39" s="633"/>
      <c r="B39" s="634">
        <v>24</v>
      </c>
      <c r="C39" s="635" t="s">
        <v>510</v>
      </c>
      <c r="D39" s="636"/>
      <c r="E39" s="637"/>
      <c r="F39" s="637"/>
      <c r="G39" s="637"/>
    </row>
    <row r="40" spans="1:7" ht="55.5" customHeight="1" x14ac:dyDescent="0.25">
      <c r="A40" s="633">
        <f>1+A39</f>
        <v>1</v>
      </c>
      <c r="B40" s="634" t="s">
        <v>946</v>
      </c>
      <c r="C40" s="639" t="s">
        <v>947</v>
      </c>
      <c r="D40" s="640" t="s">
        <v>10</v>
      </c>
      <c r="E40" s="637">
        <v>506</v>
      </c>
      <c r="F40" s="637"/>
      <c r="G40" s="637">
        <f>+F40*E40</f>
        <v>0</v>
      </c>
    </row>
    <row r="41" spans="1:7" ht="26.4" x14ac:dyDescent="0.25">
      <c r="A41" s="633">
        <f>1+A40</f>
        <v>2</v>
      </c>
      <c r="B41" s="634" t="s">
        <v>511</v>
      </c>
      <c r="C41" s="638" t="s">
        <v>512</v>
      </c>
      <c r="D41" s="636" t="s">
        <v>9</v>
      </c>
      <c r="E41" s="637">
        <v>925</v>
      </c>
      <c r="F41" s="637"/>
      <c r="G41" s="637">
        <f>+F41*E41</f>
        <v>0</v>
      </c>
    </row>
    <row r="42" spans="1:7" x14ac:dyDescent="0.25">
      <c r="A42" s="633">
        <f>1+A41</f>
        <v>3</v>
      </c>
      <c r="B42" s="634" t="s">
        <v>513</v>
      </c>
      <c r="C42" s="638" t="s">
        <v>514</v>
      </c>
      <c r="D42" s="636" t="s">
        <v>10</v>
      </c>
      <c r="E42" s="637">
        <v>112</v>
      </c>
      <c r="F42" s="637"/>
      <c r="G42" s="637">
        <f>+F42*E42</f>
        <v>0</v>
      </c>
    </row>
    <row r="43" spans="1:7" x14ac:dyDescent="0.25">
      <c r="A43" s="633"/>
      <c r="B43" s="634">
        <v>25</v>
      </c>
      <c r="C43" s="635" t="s">
        <v>227</v>
      </c>
      <c r="D43" s="636"/>
      <c r="E43" s="637"/>
      <c r="F43" s="637"/>
      <c r="G43" s="637"/>
    </row>
    <row r="44" spans="1:7" ht="26.4" x14ac:dyDescent="0.25">
      <c r="A44" s="633">
        <v>1</v>
      </c>
      <c r="B44" s="634" t="s">
        <v>516</v>
      </c>
      <c r="C44" s="638" t="s">
        <v>517</v>
      </c>
      <c r="D44" s="636" t="s">
        <v>9</v>
      </c>
      <c r="E44" s="637">
        <v>10</v>
      </c>
      <c r="F44" s="637"/>
      <c r="G44" s="637">
        <f>+F44*E44</f>
        <v>0</v>
      </c>
    </row>
    <row r="45" spans="1:7" ht="26.4" x14ac:dyDescent="0.25">
      <c r="A45" s="633">
        <f>1+A44</f>
        <v>2</v>
      </c>
      <c r="B45" s="634" t="s">
        <v>518</v>
      </c>
      <c r="C45" s="638" t="s">
        <v>519</v>
      </c>
      <c r="D45" s="636" t="s">
        <v>9</v>
      </c>
      <c r="E45" s="637">
        <v>10</v>
      </c>
      <c r="F45" s="637"/>
      <c r="G45" s="637">
        <f>+F45*E45</f>
        <v>0</v>
      </c>
    </row>
    <row r="46" spans="1:7" x14ac:dyDescent="0.25">
      <c r="A46" s="633">
        <f>1+A45</f>
        <v>3</v>
      </c>
      <c r="B46" s="634" t="s">
        <v>515</v>
      </c>
      <c r="C46" s="638" t="s">
        <v>229</v>
      </c>
      <c r="D46" s="636" t="s">
        <v>9</v>
      </c>
      <c r="E46" s="637">
        <v>10</v>
      </c>
      <c r="F46" s="637"/>
      <c r="G46" s="637">
        <f>+F46*E46</f>
        <v>0</v>
      </c>
    </row>
    <row r="47" spans="1:7" ht="15" customHeight="1" x14ac:dyDescent="0.25">
      <c r="A47" s="633"/>
      <c r="B47" s="634">
        <v>29</v>
      </c>
      <c r="C47" s="635" t="s">
        <v>520</v>
      </c>
      <c r="D47" s="636"/>
      <c r="E47" s="637"/>
      <c r="F47" s="637"/>
      <c r="G47" s="637"/>
    </row>
    <row r="48" spans="1:7" ht="26.4" x14ac:dyDescent="0.25">
      <c r="A48" s="633">
        <f>1+A47</f>
        <v>1</v>
      </c>
      <c r="B48" s="634" t="s">
        <v>521</v>
      </c>
      <c r="C48" s="639" t="s">
        <v>948</v>
      </c>
      <c r="D48" s="640" t="s">
        <v>949</v>
      </c>
      <c r="E48" s="637">
        <v>140</v>
      </c>
      <c r="F48" s="637"/>
      <c r="G48" s="637">
        <f t="shared" ref="G48:G54" si="4">+F48*E48</f>
        <v>0</v>
      </c>
    </row>
    <row r="49" spans="1:9" ht="39.6" x14ac:dyDescent="0.25">
      <c r="A49" s="633">
        <f>1+A48</f>
        <v>2</v>
      </c>
      <c r="B49" s="634" t="s">
        <v>521</v>
      </c>
      <c r="C49" s="639" t="s">
        <v>950</v>
      </c>
      <c r="D49" s="640" t="s">
        <v>949</v>
      </c>
      <c r="E49" s="637">
        <v>204</v>
      </c>
      <c r="F49" s="637"/>
      <c r="G49" s="637">
        <f t="shared" si="4"/>
        <v>0</v>
      </c>
    </row>
    <row r="50" spans="1:9" ht="39.6" x14ac:dyDescent="0.25">
      <c r="A50" s="633">
        <f>1+A49</f>
        <v>3</v>
      </c>
      <c r="B50" s="634" t="s">
        <v>521</v>
      </c>
      <c r="C50" s="639" t="s">
        <v>951</v>
      </c>
      <c r="D50" s="640" t="s">
        <v>949</v>
      </c>
      <c r="E50" s="637">
        <v>40</v>
      </c>
      <c r="F50" s="637"/>
      <c r="G50" s="637">
        <f t="shared" si="4"/>
        <v>0</v>
      </c>
    </row>
    <row r="51" spans="1:9" ht="26.25" customHeight="1" x14ac:dyDescent="0.25">
      <c r="A51" s="633">
        <v>3</v>
      </c>
      <c r="B51" s="634">
        <v>29152</v>
      </c>
      <c r="C51" s="639" t="s">
        <v>952</v>
      </c>
      <c r="D51" s="640" t="s">
        <v>949</v>
      </c>
      <c r="E51" s="637">
        <v>140</v>
      </c>
      <c r="F51" s="637"/>
      <c r="G51" s="637">
        <f t="shared" si="4"/>
        <v>0</v>
      </c>
    </row>
    <row r="52" spans="1:9" ht="27.75" customHeight="1" x14ac:dyDescent="0.25">
      <c r="A52" s="633">
        <f t="shared" ref="A52:A53" si="5">+A51+1</f>
        <v>4</v>
      </c>
      <c r="B52" s="634" t="s">
        <v>522</v>
      </c>
      <c r="C52" s="639" t="s">
        <v>953</v>
      </c>
      <c r="D52" s="640" t="s">
        <v>949</v>
      </c>
      <c r="E52" s="637">
        <v>204</v>
      </c>
      <c r="F52" s="637"/>
      <c r="G52" s="637">
        <f t="shared" si="4"/>
        <v>0</v>
      </c>
    </row>
    <row r="53" spans="1:9" ht="27.75" customHeight="1" x14ac:dyDescent="0.25">
      <c r="A53" s="633">
        <f t="shared" si="5"/>
        <v>5</v>
      </c>
      <c r="B53" s="634" t="s">
        <v>954</v>
      </c>
      <c r="C53" s="639" t="s">
        <v>955</v>
      </c>
      <c r="D53" s="640" t="s">
        <v>949</v>
      </c>
      <c r="E53" s="637">
        <v>40</v>
      </c>
      <c r="F53" s="637"/>
      <c r="G53" s="637">
        <f t="shared" si="4"/>
        <v>0</v>
      </c>
    </row>
    <row r="54" spans="1:9" ht="27.75" customHeight="1" x14ac:dyDescent="0.25">
      <c r="A54" s="633">
        <v>5</v>
      </c>
      <c r="B54" s="634" t="s">
        <v>523</v>
      </c>
      <c r="C54" s="639" t="s">
        <v>524</v>
      </c>
      <c r="D54" s="640" t="s">
        <v>11</v>
      </c>
      <c r="E54" s="637">
        <v>254</v>
      </c>
      <c r="F54" s="637"/>
      <c r="G54" s="637">
        <f t="shared" si="4"/>
        <v>0</v>
      </c>
    </row>
    <row r="55" spans="1:9" x14ac:dyDescent="0.25">
      <c r="B55" s="777"/>
      <c r="C55" s="778" t="s">
        <v>525</v>
      </c>
      <c r="D55" s="779"/>
      <c r="E55" s="781"/>
      <c r="F55" s="781"/>
      <c r="G55" s="782">
        <f>+SUM(G30:G54)</f>
        <v>0</v>
      </c>
    </row>
    <row r="56" spans="1:9" x14ac:dyDescent="0.25">
      <c r="C56" s="479"/>
      <c r="E56" s="632"/>
      <c r="F56" s="632"/>
      <c r="G56" s="632"/>
    </row>
    <row r="57" spans="1:9" x14ac:dyDescent="0.25">
      <c r="B57" s="777">
        <v>3</v>
      </c>
      <c r="C57" s="778" t="s">
        <v>447</v>
      </c>
      <c r="D57" s="779"/>
      <c r="E57" s="781"/>
      <c r="F57" s="781"/>
      <c r="G57" s="781"/>
    </row>
    <row r="58" spans="1:9" x14ac:dyDescent="0.25">
      <c r="A58" s="633"/>
      <c r="B58" s="634">
        <v>31</v>
      </c>
      <c r="C58" s="635" t="s">
        <v>240</v>
      </c>
      <c r="D58" s="636"/>
      <c r="E58" s="637"/>
      <c r="F58" s="637"/>
      <c r="G58" s="637"/>
    </row>
    <row r="59" spans="1:9" ht="31.5" customHeight="1" x14ac:dyDescent="0.25">
      <c r="A59" s="633">
        <f>1+A58</f>
        <v>1</v>
      </c>
      <c r="B59" s="634" t="s">
        <v>767</v>
      </c>
      <c r="C59" s="639" t="s">
        <v>956</v>
      </c>
      <c r="D59" s="636" t="s">
        <v>10</v>
      </c>
      <c r="E59" s="637">
        <v>230</v>
      </c>
      <c r="F59" s="637"/>
      <c r="G59" s="637">
        <f>+F59*E59</f>
        <v>0</v>
      </c>
    </row>
    <row r="60" spans="1:9" x14ac:dyDescent="0.25">
      <c r="A60" s="633"/>
      <c r="B60" s="634">
        <v>31</v>
      </c>
      <c r="C60" s="635" t="s">
        <v>526</v>
      </c>
      <c r="D60" s="636"/>
      <c r="E60" s="637"/>
      <c r="F60" s="637"/>
      <c r="G60" s="637"/>
    </row>
    <row r="61" spans="1:9" ht="26.4" x14ac:dyDescent="0.25">
      <c r="A61" s="633">
        <v>2</v>
      </c>
      <c r="B61" s="634" t="s">
        <v>527</v>
      </c>
      <c r="C61" s="639" t="s">
        <v>957</v>
      </c>
      <c r="D61" s="636" t="s">
        <v>9</v>
      </c>
      <c r="E61" s="637">
        <v>490</v>
      </c>
      <c r="F61" s="637"/>
      <c r="G61" s="637">
        <f>+F61*E61</f>
        <v>0</v>
      </c>
    </row>
    <row r="62" spans="1:9" x14ac:dyDescent="0.25">
      <c r="A62" s="633"/>
      <c r="B62" s="634">
        <v>32</v>
      </c>
      <c r="C62" s="635" t="s">
        <v>528</v>
      </c>
      <c r="D62" s="636"/>
      <c r="E62" s="637"/>
      <c r="F62" s="637"/>
      <c r="G62" s="637"/>
    </row>
    <row r="63" spans="1:9" ht="39.6" x14ac:dyDescent="0.25">
      <c r="A63" s="633">
        <f>1+A62</f>
        <v>1</v>
      </c>
      <c r="B63" s="634" t="s">
        <v>529</v>
      </c>
      <c r="C63" s="639" t="s">
        <v>958</v>
      </c>
      <c r="D63" s="636" t="s">
        <v>9</v>
      </c>
      <c r="E63" s="637">
        <v>815</v>
      </c>
      <c r="F63" s="637"/>
      <c r="G63" s="637">
        <f>+F63*E63</f>
        <v>0</v>
      </c>
      <c r="H63" s="481"/>
      <c r="I63" s="482"/>
    </row>
    <row r="64" spans="1:9" ht="39.6" x14ac:dyDescent="0.25">
      <c r="A64" s="633">
        <f>+A63+1</f>
        <v>2</v>
      </c>
      <c r="B64" s="634" t="s">
        <v>530</v>
      </c>
      <c r="C64" s="639" t="s">
        <v>531</v>
      </c>
      <c r="D64" s="636" t="s">
        <v>9</v>
      </c>
      <c r="E64" s="637">
        <v>880</v>
      </c>
      <c r="F64" s="637"/>
      <c r="G64" s="637">
        <f>+F64*E64</f>
        <v>0</v>
      </c>
    </row>
    <row r="65" spans="1:7" ht="26.4" x14ac:dyDescent="0.25">
      <c r="A65" s="633">
        <f>+A64+1</f>
        <v>3</v>
      </c>
      <c r="B65" s="636" t="s">
        <v>532</v>
      </c>
      <c r="C65" s="788" t="s">
        <v>533</v>
      </c>
      <c r="D65" s="636" t="s">
        <v>9</v>
      </c>
      <c r="E65" s="637">
        <v>376</v>
      </c>
      <c r="F65" s="637"/>
      <c r="G65" s="637">
        <f>+F65*E65</f>
        <v>0</v>
      </c>
    </row>
    <row r="66" spans="1:7" x14ac:dyDescent="0.25">
      <c r="A66" s="633"/>
      <c r="B66" s="634">
        <v>36</v>
      </c>
      <c r="C66" s="635" t="s">
        <v>265</v>
      </c>
      <c r="D66" s="636"/>
      <c r="E66" s="637"/>
      <c r="F66" s="637"/>
      <c r="G66" s="637"/>
    </row>
    <row r="67" spans="1:7" ht="18" customHeight="1" x14ac:dyDescent="0.25">
      <c r="A67" s="633">
        <f>1+A66</f>
        <v>1</v>
      </c>
      <c r="B67" s="634" t="s">
        <v>536</v>
      </c>
      <c r="C67" s="638" t="s">
        <v>537</v>
      </c>
      <c r="D67" s="636" t="s">
        <v>10</v>
      </c>
      <c r="E67" s="637">
        <v>2</v>
      </c>
      <c r="F67" s="637"/>
      <c r="G67" s="637">
        <f>+F67*E67</f>
        <v>0</v>
      </c>
    </row>
    <row r="68" spans="1:7" x14ac:dyDescent="0.25">
      <c r="B68" s="777"/>
      <c r="C68" s="778" t="s">
        <v>538</v>
      </c>
      <c r="D68" s="779"/>
      <c r="E68" s="781"/>
      <c r="F68" s="781"/>
      <c r="G68" s="782">
        <f>+SUM(G58:G67)</f>
        <v>0</v>
      </c>
    </row>
    <row r="69" spans="1:7" x14ac:dyDescent="0.25">
      <c r="C69" s="479"/>
      <c r="E69" s="632"/>
      <c r="F69" s="632"/>
      <c r="G69" s="632"/>
    </row>
    <row r="70" spans="1:7" x14ac:dyDescent="0.25">
      <c r="B70" s="777">
        <v>4</v>
      </c>
      <c r="C70" s="778" t="s">
        <v>449</v>
      </c>
      <c r="D70" s="779"/>
      <c r="E70" s="781"/>
      <c r="F70" s="781"/>
      <c r="G70" s="781"/>
    </row>
    <row r="71" spans="1:7" x14ac:dyDescent="0.25">
      <c r="A71" s="633"/>
      <c r="B71" s="634">
        <v>44</v>
      </c>
      <c r="C71" s="635" t="s">
        <v>540</v>
      </c>
      <c r="D71" s="636"/>
      <c r="E71" s="637"/>
      <c r="F71" s="637"/>
      <c r="G71" s="637"/>
    </row>
    <row r="72" spans="1:7" ht="24.75" customHeight="1" x14ac:dyDescent="0.25">
      <c r="A72" s="633">
        <v>1</v>
      </c>
      <c r="B72" s="634" t="s">
        <v>541</v>
      </c>
      <c r="C72" s="639" t="s">
        <v>542</v>
      </c>
      <c r="D72" s="636" t="s">
        <v>8</v>
      </c>
      <c r="E72" s="637">
        <v>1</v>
      </c>
      <c r="F72" s="637"/>
      <c r="G72" s="637">
        <f t="shared" ref="G72" si="6">+F72*E72</f>
        <v>0</v>
      </c>
    </row>
    <row r="73" spans="1:7" ht="26.4" x14ac:dyDescent="0.25">
      <c r="A73" s="633">
        <v>2</v>
      </c>
      <c r="B73" s="634" t="s">
        <v>543</v>
      </c>
      <c r="C73" s="638" t="s">
        <v>544</v>
      </c>
      <c r="D73" s="636" t="s">
        <v>8</v>
      </c>
      <c r="E73" s="637">
        <v>1</v>
      </c>
      <c r="F73" s="637"/>
      <c r="G73" s="637">
        <f>+F73*E73</f>
        <v>0</v>
      </c>
    </row>
    <row r="74" spans="1:7" x14ac:dyDescent="0.25">
      <c r="A74" s="633"/>
      <c r="B74" s="634">
        <v>45</v>
      </c>
      <c r="C74" s="635" t="s">
        <v>345</v>
      </c>
      <c r="D74" s="636"/>
      <c r="E74" s="637"/>
      <c r="F74" s="637"/>
      <c r="G74" s="637"/>
    </row>
    <row r="75" spans="1:7" ht="39.6" x14ac:dyDescent="0.25">
      <c r="A75" s="633">
        <v>1</v>
      </c>
      <c r="B75" s="634" t="s">
        <v>546</v>
      </c>
      <c r="C75" s="639" t="s">
        <v>547</v>
      </c>
      <c r="D75" s="636" t="s">
        <v>545</v>
      </c>
      <c r="E75" s="637">
        <v>6</v>
      </c>
      <c r="F75" s="637"/>
      <c r="G75" s="637">
        <f t="shared" ref="G75:G79" si="7">+F75*E75</f>
        <v>0</v>
      </c>
    </row>
    <row r="76" spans="1:7" ht="26.4" x14ac:dyDescent="0.25">
      <c r="A76" s="633">
        <f t="shared" ref="A76:A79" si="8">+A75+1</f>
        <v>2</v>
      </c>
      <c r="B76" s="634" t="s">
        <v>548</v>
      </c>
      <c r="C76" s="639" t="s">
        <v>549</v>
      </c>
      <c r="D76" s="636" t="s">
        <v>11</v>
      </c>
      <c r="E76" s="637">
        <v>6</v>
      </c>
      <c r="F76" s="637"/>
      <c r="G76" s="637">
        <f t="shared" si="7"/>
        <v>0</v>
      </c>
    </row>
    <row r="77" spans="1:7" ht="26.4" x14ac:dyDescent="0.25">
      <c r="A77" s="633">
        <f t="shared" si="8"/>
        <v>3</v>
      </c>
      <c r="B77" s="634" t="s">
        <v>550</v>
      </c>
      <c r="C77" s="638" t="s">
        <v>551</v>
      </c>
      <c r="D77" s="636" t="s">
        <v>11</v>
      </c>
      <c r="E77" s="637">
        <v>6</v>
      </c>
      <c r="F77" s="637"/>
      <c r="G77" s="637">
        <f t="shared" si="7"/>
        <v>0</v>
      </c>
    </row>
    <row r="78" spans="1:7" ht="39.6" x14ac:dyDescent="0.25">
      <c r="A78" s="633">
        <f t="shared" si="8"/>
        <v>4</v>
      </c>
      <c r="B78" s="634" t="s">
        <v>552</v>
      </c>
      <c r="C78" s="638" t="s">
        <v>553</v>
      </c>
      <c r="D78" s="636" t="s">
        <v>8</v>
      </c>
      <c r="E78" s="637">
        <v>2</v>
      </c>
      <c r="F78" s="637"/>
      <c r="G78" s="637">
        <f t="shared" si="7"/>
        <v>0</v>
      </c>
    </row>
    <row r="79" spans="1:7" ht="39.6" x14ac:dyDescent="0.25">
      <c r="A79" s="633">
        <f t="shared" si="8"/>
        <v>5</v>
      </c>
      <c r="B79" s="634" t="s">
        <v>554</v>
      </c>
      <c r="C79" s="638" t="s">
        <v>555</v>
      </c>
      <c r="D79" s="636" t="s">
        <v>8</v>
      </c>
      <c r="E79" s="637">
        <v>2</v>
      </c>
      <c r="F79" s="637"/>
      <c r="G79" s="637">
        <f t="shared" si="7"/>
        <v>0</v>
      </c>
    </row>
    <row r="80" spans="1:7" x14ac:dyDescent="0.25">
      <c r="B80" s="777"/>
      <c r="C80" s="778" t="s">
        <v>556</v>
      </c>
      <c r="D80" s="779"/>
      <c r="E80" s="781"/>
      <c r="F80" s="781"/>
      <c r="G80" s="782">
        <f>+SUM(G71:G79)</f>
        <v>0</v>
      </c>
    </row>
    <row r="81" spans="1:15" x14ac:dyDescent="0.25">
      <c r="C81" s="479"/>
      <c r="E81" s="632"/>
      <c r="F81" s="632"/>
      <c r="G81" s="632"/>
    </row>
    <row r="82" spans="1:15" x14ac:dyDescent="0.25">
      <c r="B82" s="777">
        <v>6</v>
      </c>
      <c r="C82" s="778" t="s">
        <v>453</v>
      </c>
      <c r="D82" s="779"/>
      <c r="E82" s="781"/>
      <c r="F82" s="781"/>
      <c r="G82" s="781"/>
    </row>
    <row r="83" spans="1:15" x14ac:dyDescent="0.25">
      <c r="A83" s="633"/>
      <c r="B83" s="634">
        <v>61</v>
      </c>
      <c r="C83" s="635" t="s">
        <v>54</v>
      </c>
      <c r="D83" s="636"/>
      <c r="E83" s="637"/>
      <c r="F83" s="637"/>
      <c r="G83" s="637"/>
    </row>
    <row r="84" spans="1:15" ht="26.4" x14ac:dyDescent="0.25">
      <c r="A84" s="633">
        <v>1</v>
      </c>
      <c r="B84" s="634"/>
      <c r="C84" s="639" t="s">
        <v>557</v>
      </c>
      <c r="D84" s="636" t="s">
        <v>8</v>
      </c>
      <c r="E84" s="637">
        <v>3</v>
      </c>
      <c r="F84" s="637"/>
      <c r="G84" s="637">
        <f t="shared" ref="G84:G94" si="9">+F84*E84</f>
        <v>0</v>
      </c>
    </row>
    <row r="85" spans="1:15" ht="26.4" x14ac:dyDescent="0.25">
      <c r="A85" s="633">
        <f t="shared" ref="A85:A94" si="10">+A84+1</f>
        <v>2</v>
      </c>
      <c r="B85" s="634" t="s">
        <v>558</v>
      </c>
      <c r="C85" s="638" t="s">
        <v>559</v>
      </c>
      <c r="D85" s="636" t="s">
        <v>8</v>
      </c>
      <c r="E85" s="637">
        <v>6</v>
      </c>
      <c r="F85" s="637"/>
      <c r="G85" s="637">
        <f t="shared" si="9"/>
        <v>0</v>
      </c>
    </row>
    <row r="86" spans="1:15" ht="39.6" x14ac:dyDescent="0.25">
      <c r="A86" s="633">
        <f t="shared" si="10"/>
        <v>3</v>
      </c>
      <c r="B86" s="634" t="s">
        <v>560</v>
      </c>
      <c r="C86" s="639" t="s">
        <v>561</v>
      </c>
      <c r="D86" s="636" t="s">
        <v>8</v>
      </c>
      <c r="E86" s="637">
        <v>1</v>
      </c>
      <c r="F86" s="637"/>
      <c r="G86" s="637">
        <f t="shared" si="9"/>
        <v>0</v>
      </c>
    </row>
    <row r="87" spans="1:15" ht="39.6" x14ac:dyDescent="0.25">
      <c r="A87" s="633">
        <f t="shared" si="10"/>
        <v>4</v>
      </c>
      <c r="B87" s="634" t="s">
        <v>562</v>
      </c>
      <c r="C87" s="638" t="s">
        <v>563</v>
      </c>
      <c r="D87" s="636" t="s">
        <v>8</v>
      </c>
      <c r="E87" s="637">
        <v>4</v>
      </c>
      <c r="F87" s="637"/>
      <c r="G87" s="637">
        <f t="shared" si="9"/>
        <v>0</v>
      </c>
    </row>
    <row r="88" spans="1:15" ht="39.6" x14ac:dyDescent="0.25">
      <c r="A88" s="633">
        <f t="shared" si="10"/>
        <v>5</v>
      </c>
      <c r="B88" s="634" t="s">
        <v>564</v>
      </c>
      <c r="C88" s="638" t="s">
        <v>565</v>
      </c>
      <c r="D88" s="636" t="s">
        <v>8</v>
      </c>
      <c r="E88" s="637">
        <v>1</v>
      </c>
      <c r="F88" s="637"/>
      <c r="G88" s="637">
        <f t="shared" si="9"/>
        <v>0</v>
      </c>
      <c r="I88" s="483"/>
    </row>
    <row r="89" spans="1:15" ht="39.6" x14ac:dyDescent="0.25">
      <c r="A89" s="633">
        <f t="shared" si="10"/>
        <v>6</v>
      </c>
      <c r="B89" s="634" t="s">
        <v>566</v>
      </c>
      <c r="C89" s="638" t="s">
        <v>56</v>
      </c>
      <c r="D89" s="636" t="s">
        <v>8</v>
      </c>
      <c r="E89" s="637">
        <v>1</v>
      </c>
      <c r="F89" s="637"/>
      <c r="G89" s="637">
        <f t="shared" si="9"/>
        <v>0</v>
      </c>
      <c r="I89" s="483"/>
    </row>
    <row r="90" spans="1:15" ht="39.6" x14ac:dyDescent="0.25">
      <c r="A90" s="633">
        <f t="shared" si="10"/>
        <v>7</v>
      </c>
      <c r="B90" s="634" t="s">
        <v>567</v>
      </c>
      <c r="C90" s="638" t="s">
        <v>568</v>
      </c>
      <c r="D90" s="636" t="s">
        <v>8</v>
      </c>
      <c r="E90" s="637">
        <v>1</v>
      </c>
      <c r="F90" s="637"/>
      <c r="G90" s="637">
        <f t="shared" si="9"/>
        <v>0</v>
      </c>
      <c r="I90" s="483"/>
    </row>
    <row r="91" spans="1:15" ht="52.8" x14ac:dyDescent="0.25">
      <c r="A91" s="633">
        <f t="shared" si="10"/>
        <v>8</v>
      </c>
      <c r="B91" s="634" t="s">
        <v>569</v>
      </c>
      <c r="C91" s="787" t="s">
        <v>959</v>
      </c>
      <c r="D91" s="636" t="s">
        <v>8</v>
      </c>
      <c r="E91" s="637">
        <v>4</v>
      </c>
      <c r="F91" s="637"/>
      <c r="G91" s="637">
        <f t="shared" si="9"/>
        <v>0</v>
      </c>
      <c r="J91" s="483"/>
      <c r="K91" s="483"/>
      <c r="L91" s="483"/>
      <c r="M91" s="483"/>
      <c r="N91" s="483"/>
      <c r="O91" s="483"/>
    </row>
    <row r="92" spans="1:15" ht="52.8" x14ac:dyDescent="0.25">
      <c r="A92" s="633">
        <f t="shared" si="10"/>
        <v>9</v>
      </c>
      <c r="B92" s="634" t="s">
        <v>570</v>
      </c>
      <c r="C92" s="787" t="s">
        <v>960</v>
      </c>
      <c r="D92" s="636" t="s">
        <v>8</v>
      </c>
      <c r="E92" s="637">
        <v>1</v>
      </c>
      <c r="F92" s="637"/>
      <c r="G92" s="637">
        <f t="shared" si="9"/>
        <v>0</v>
      </c>
      <c r="J92" s="483"/>
      <c r="K92" s="483"/>
      <c r="L92" s="483"/>
      <c r="M92" s="483"/>
    </row>
    <row r="93" spans="1:15" ht="52.8" x14ac:dyDescent="0.25">
      <c r="A93" s="633">
        <f t="shared" si="10"/>
        <v>10</v>
      </c>
      <c r="B93" s="634" t="s">
        <v>961</v>
      </c>
      <c r="C93" s="639" t="s">
        <v>962</v>
      </c>
      <c r="D93" s="636" t="s">
        <v>8</v>
      </c>
      <c r="E93" s="637">
        <v>1</v>
      </c>
      <c r="F93" s="637"/>
      <c r="G93" s="637">
        <f t="shared" si="9"/>
        <v>0</v>
      </c>
    </row>
    <row r="94" spans="1:15" ht="26.4" x14ac:dyDescent="0.25">
      <c r="A94" s="633">
        <f t="shared" si="10"/>
        <v>11</v>
      </c>
      <c r="B94" s="634" t="s">
        <v>571</v>
      </c>
      <c r="C94" s="639" t="s">
        <v>572</v>
      </c>
      <c r="D94" s="636" t="s">
        <v>8</v>
      </c>
      <c r="E94" s="637">
        <v>1</v>
      </c>
      <c r="F94" s="637"/>
      <c r="G94" s="637">
        <f t="shared" si="9"/>
        <v>0</v>
      </c>
    </row>
    <row r="95" spans="1:15" x14ac:dyDescent="0.25">
      <c r="A95" s="633"/>
      <c r="B95" s="634">
        <v>62</v>
      </c>
      <c r="C95" s="635" t="s">
        <v>573</v>
      </c>
      <c r="D95" s="636"/>
      <c r="E95" s="637"/>
      <c r="F95" s="637"/>
      <c r="G95" s="637"/>
    </row>
    <row r="96" spans="1:15" ht="66" x14ac:dyDescent="0.25">
      <c r="A96" s="633">
        <v>1</v>
      </c>
      <c r="B96" s="634" t="s">
        <v>574</v>
      </c>
      <c r="C96" s="638" t="s">
        <v>963</v>
      </c>
      <c r="D96" s="636" t="s">
        <v>11</v>
      </c>
      <c r="E96" s="637">
        <v>255</v>
      </c>
      <c r="F96" s="637"/>
      <c r="G96" s="637">
        <f>+F96*E96</f>
        <v>0</v>
      </c>
    </row>
    <row r="97" spans="1:7" ht="66" x14ac:dyDescent="0.25">
      <c r="A97" s="633">
        <f>1+A96</f>
        <v>2</v>
      </c>
      <c r="B97" s="634" t="s">
        <v>575</v>
      </c>
      <c r="C97" s="638" t="s">
        <v>964</v>
      </c>
      <c r="D97" s="636" t="s">
        <v>11</v>
      </c>
      <c r="E97" s="637">
        <v>248</v>
      </c>
      <c r="F97" s="637"/>
      <c r="G97" s="637">
        <f>+F97*E97</f>
        <v>0</v>
      </c>
    </row>
    <row r="98" spans="1:7" ht="26.4" x14ac:dyDescent="0.25">
      <c r="A98" s="633">
        <f>1+A97</f>
        <v>3</v>
      </c>
      <c r="B98" s="634" t="s">
        <v>576</v>
      </c>
      <c r="C98" s="638" t="s">
        <v>577</v>
      </c>
      <c r="D98" s="636" t="s">
        <v>11</v>
      </c>
      <c r="E98" s="637">
        <v>255</v>
      </c>
      <c r="F98" s="637"/>
      <c r="G98" s="637">
        <f>+F98*E98</f>
        <v>0</v>
      </c>
    </row>
    <row r="99" spans="1:7" x14ac:dyDescent="0.25">
      <c r="A99" s="633"/>
      <c r="B99" s="634">
        <v>63</v>
      </c>
      <c r="C99" s="635" t="s">
        <v>579</v>
      </c>
      <c r="D99" s="636"/>
      <c r="E99" s="637"/>
      <c r="F99" s="637"/>
      <c r="G99" s="637"/>
    </row>
    <row r="100" spans="1:7" x14ac:dyDescent="0.25">
      <c r="A100" s="633"/>
      <c r="B100" s="634" t="s">
        <v>580</v>
      </c>
      <c r="C100" s="638" t="s">
        <v>581</v>
      </c>
      <c r="D100" s="640" t="s">
        <v>8</v>
      </c>
      <c r="E100" s="637">
        <v>1</v>
      </c>
      <c r="F100" s="637"/>
      <c r="G100" s="637">
        <f>+F100*E100</f>
        <v>0</v>
      </c>
    </row>
    <row r="101" spans="1:7" x14ac:dyDescent="0.25">
      <c r="A101" s="633"/>
      <c r="B101" s="634">
        <v>64</v>
      </c>
      <c r="C101" s="635" t="s">
        <v>419</v>
      </c>
      <c r="D101" s="636"/>
      <c r="E101" s="637"/>
      <c r="F101" s="637"/>
      <c r="G101" s="637"/>
    </row>
    <row r="102" spans="1:7" ht="39.6" x14ac:dyDescent="0.25">
      <c r="A102" s="633">
        <v>1</v>
      </c>
      <c r="B102" s="634" t="s">
        <v>582</v>
      </c>
      <c r="C102" s="638" t="s">
        <v>583</v>
      </c>
      <c r="D102" s="636" t="s">
        <v>11</v>
      </c>
      <c r="E102" s="637">
        <v>272</v>
      </c>
      <c r="F102" s="637"/>
      <c r="G102" s="637">
        <f>+F102*E102</f>
        <v>0</v>
      </c>
    </row>
    <row r="103" spans="1:7" ht="66" x14ac:dyDescent="0.25">
      <c r="A103" s="633">
        <f>1+A102</f>
        <v>2</v>
      </c>
      <c r="B103" s="634" t="s">
        <v>582</v>
      </c>
      <c r="C103" s="638" t="s">
        <v>584</v>
      </c>
      <c r="D103" s="636" t="s">
        <v>11</v>
      </c>
      <c r="E103" s="637">
        <v>2.6</v>
      </c>
      <c r="F103" s="637"/>
      <c r="G103" s="637">
        <f>+F103*E103</f>
        <v>0</v>
      </c>
    </row>
    <row r="104" spans="1:7" ht="26.4" x14ac:dyDescent="0.25">
      <c r="A104" s="633">
        <f>1+A103</f>
        <v>3</v>
      </c>
      <c r="B104" s="634" t="s">
        <v>586</v>
      </c>
      <c r="C104" s="639" t="s">
        <v>587</v>
      </c>
      <c r="D104" s="636" t="s">
        <v>8</v>
      </c>
      <c r="E104" s="637">
        <v>1</v>
      </c>
      <c r="F104" s="637"/>
      <c r="G104" s="637">
        <f>+F104*E104</f>
        <v>0</v>
      </c>
    </row>
    <row r="105" spans="1:7" x14ac:dyDescent="0.25">
      <c r="B105" s="777"/>
      <c r="C105" s="778" t="s">
        <v>588</v>
      </c>
      <c r="D105" s="779"/>
      <c r="E105" s="781"/>
      <c r="F105" s="781"/>
      <c r="G105" s="782">
        <f>+SUM(G83:G104)</f>
        <v>0</v>
      </c>
    </row>
    <row r="106" spans="1:7" x14ac:dyDescent="0.25">
      <c r="C106" s="479"/>
      <c r="E106" s="632"/>
      <c r="F106" s="632"/>
      <c r="G106" s="632"/>
    </row>
    <row r="107" spans="1:7" x14ac:dyDescent="0.25">
      <c r="A107" s="633"/>
      <c r="B107" s="783">
        <v>7</v>
      </c>
      <c r="C107" s="784" t="s">
        <v>27</v>
      </c>
      <c r="D107" s="785"/>
      <c r="E107" s="786"/>
      <c r="F107" s="786"/>
      <c r="G107" s="786"/>
    </row>
    <row r="108" spans="1:7" x14ac:dyDescent="0.25">
      <c r="A108" s="633"/>
      <c r="B108" s="634">
        <v>79</v>
      </c>
      <c r="C108" s="635" t="s">
        <v>589</v>
      </c>
      <c r="D108" s="636"/>
      <c r="E108" s="637"/>
      <c r="F108" s="637"/>
      <c r="G108" s="637"/>
    </row>
    <row r="109" spans="1:7" ht="79.2" x14ac:dyDescent="0.25">
      <c r="A109" s="633">
        <v>1</v>
      </c>
      <c r="B109" s="634" t="s">
        <v>590</v>
      </c>
      <c r="C109" s="990" t="s">
        <v>1012</v>
      </c>
      <c r="D109" s="640" t="s">
        <v>8</v>
      </c>
      <c r="E109" s="637">
        <v>1</v>
      </c>
      <c r="F109" s="637">
        <v>5000</v>
      </c>
      <c r="G109" s="637">
        <f>+F109*E109</f>
        <v>5000</v>
      </c>
    </row>
    <row r="110" spans="1:7" ht="66" x14ac:dyDescent="0.25">
      <c r="A110" s="633">
        <f>+A109+1</f>
        <v>2</v>
      </c>
      <c r="B110" s="634" t="s">
        <v>591</v>
      </c>
      <c r="C110" s="991" t="s">
        <v>1013</v>
      </c>
      <c r="D110" s="640" t="s">
        <v>8</v>
      </c>
      <c r="E110" s="637">
        <v>1</v>
      </c>
      <c r="F110" s="637">
        <v>2000</v>
      </c>
      <c r="G110" s="637">
        <f>+F110*E110</f>
        <v>2000</v>
      </c>
    </row>
    <row r="111" spans="1:7" ht="39.6" x14ac:dyDescent="0.25">
      <c r="A111" s="633">
        <f>+A110+1</f>
        <v>3</v>
      </c>
      <c r="B111" s="634" t="s">
        <v>592</v>
      </c>
      <c r="C111" s="639" t="s">
        <v>1019</v>
      </c>
      <c r="D111" s="636" t="s">
        <v>8</v>
      </c>
      <c r="E111" s="637">
        <v>1</v>
      </c>
      <c r="F111" s="637"/>
      <c r="G111" s="637">
        <f>+F111*E111</f>
        <v>0</v>
      </c>
    </row>
    <row r="112" spans="1:7" x14ac:dyDescent="0.25">
      <c r="B112" s="777"/>
      <c r="C112" s="778" t="s">
        <v>593</v>
      </c>
      <c r="D112" s="779"/>
      <c r="E112" s="781"/>
      <c r="F112" s="781"/>
      <c r="G112" s="782">
        <f>+SUM(G108:G111)</f>
        <v>7000</v>
      </c>
    </row>
    <row r="113" spans="5:7" x14ac:dyDescent="0.25">
      <c r="E113" s="632"/>
      <c r="F113" s="632"/>
      <c r="G113" s="632"/>
    </row>
  </sheetData>
  <pageMargins left="0.94488188976377963" right="0.35433070866141736" top="0.98425196850393704" bottom="0.78740157480314965" header="0.51181102362204722" footer="0.51181102362204722"/>
  <pageSetup paperSize="9" scale="74" orientation="portrait" r:id="rId1"/>
  <headerFooter alignWithMargins="0">
    <oddHeader>&amp;L&amp;16GINEX&amp;10
&amp;8INTERNATIONAL D.O.O.&amp;10
&amp;R
&amp;8PROJEKTIVNI BIRO</oddHeader>
  </headerFooter>
  <rowBreaks count="5" manualBreakCount="5">
    <brk id="27" max="6" man="1"/>
    <brk id="55" max="6" man="1"/>
    <brk id="69" max="6" man="1"/>
    <brk id="80" max="6" man="1"/>
    <brk id="105"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D48"/>
  <sheetViews>
    <sheetView workbookViewId="0">
      <pane xSplit="1" ySplit="5" topLeftCell="B30" activePane="bottomRight" state="frozen"/>
      <selection pane="topRight" activeCell="B1" sqref="B1"/>
      <selection pane="bottomLeft" activeCell="A6" sqref="A6"/>
      <selection pane="bottomRight" activeCell="D44" sqref="D44"/>
    </sheetView>
  </sheetViews>
  <sheetFormatPr defaultRowHeight="15" x14ac:dyDescent="0.25"/>
  <cols>
    <col min="1" max="1" width="9.109375" style="527"/>
    <col min="2" max="2" width="42.5546875" style="527" customWidth="1"/>
    <col min="3" max="3" width="15.5546875" style="558" bestFit="1" customWidth="1"/>
    <col min="4" max="4" width="19.33203125" style="527" bestFit="1" customWidth="1"/>
    <col min="5" max="257" width="9.109375" style="527"/>
    <col min="258" max="258" width="42.5546875" style="527" customWidth="1"/>
    <col min="259" max="259" width="10.44140625" style="527" bestFit="1" customWidth="1"/>
    <col min="260" max="260" width="19.109375" style="527" bestFit="1" customWidth="1"/>
    <col min="261" max="513" width="9.109375" style="527"/>
    <col min="514" max="514" width="42.5546875" style="527" customWidth="1"/>
    <col min="515" max="515" width="10.44140625" style="527" bestFit="1" customWidth="1"/>
    <col min="516" max="516" width="19.109375" style="527" bestFit="1" customWidth="1"/>
    <col min="517" max="769" width="9.109375" style="527"/>
    <col min="770" max="770" width="42.5546875" style="527" customWidth="1"/>
    <col min="771" max="771" width="10.44140625" style="527" bestFit="1" customWidth="1"/>
    <col min="772" max="772" width="19.109375" style="527" bestFit="1" customWidth="1"/>
    <col min="773" max="1025" width="9.109375" style="527"/>
    <col min="1026" max="1026" width="42.5546875" style="527" customWidth="1"/>
    <col min="1027" max="1027" width="10.44140625" style="527" bestFit="1" customWidth="1"/>
    <col min="1028" max="1028" width="19.109375" style="527" bestFit="1" customWidth="1"/>
    <col min="1029" max="1281" width="9.109375" style="527"/>
    <col min="1282" max="1282" width="42.5546875" style="527" customWidth="1"/>
    <col min="1283" max="1283" width="10.44140625" style="527" bestFit="1" customWidth="1"/>
    <col min="1284" max="1284" width="19.109375" style="527" bestFit="1" customWidth="1"/>
    <col min="1285" max="1537" width="9.109375" style="527"/>
    <col min="1538" max="1538" width="42.5546875" style="527" customWidth="1"/>
    <col min="1539" max="1539" width="10.44140625" style="527" bestFit="1" customWidth="1"/>
    <col min="1540" max="1540" width="19.109375" style="527" bestFit="1" customWidth="1"/>
    <col min="1541" max="1793" width="9.109375" style="527"/>
    <col min="1794" max="1794" width="42.5546875" style="527" customWidth="1"/>
    <col min="1795" max="1795" width="10.44140625" style="527" bestFit="1" customWidth="1"/>
    <col min="1796" max="1796" width="19.109375" style="527" bestFit="1" customWidth="1"/>
    <col min="1797" max="2049" width="9.109375" style="527"/>
    <col min="2050" max="2050" width="42.5546875" style="527" customWidth="1"/>
    <col min="2051" max="2051" width="10.44140625" style="527" bestFit="1" customWidth="1"/>
    <col min="2052" max="2052" width="19.109375" style="527" bestFit="1" customWidth="1"/>
    <col min="2053" max="2305" width="9.109375" style="527"/>
    <col min="2306" max="2306" width="42.5546875" style="527" customWidth="1"/>
    <col min="2307" max="2307" width="10.44140625" style="527" bestFit="1" customWidth="1"/>
    <col min="2308" max="2308" width="19.109375" style="527" bestFit="1" customWidth="1"/>
    <col min="2309" max="2561" width="9.109375" style="527"/>
    <col min="2562" max="2562" width="42.5546875" style="527" customWidth="1"/>
    <col min="2563" max="2563" width="10.44140625" style="527" bestFit="1" customWidth="1"/>
    <col min="2564" max="2564" width="19.109375" style="527" bestFit="1" customWidth="1"/>
    <col min="2565" max="2817" width="9.109375" style="527"/>
    <col min="2818" max="2818" width="42.5546875" style="527" customWidth="1"/>
    <col min="2819" max="2819" width="10.44140625" style="527" bestFit="1" customWidth="1"/>
    <col min="2820" max="2820" width="19.109375" style="527" bestFit="1" customWidth="1"/>
    <col min="2821" max="3073" width="9.109375" style="527"/>
    <col min="3074" max="3074" width="42.5546875" style="527" customWidth="1"/>
    <col min="3075" max="3075" width="10.44140625" style="527" bestFit="1" customWidth="1"/>
    <col min="3076" max="3076" width="19.109375" style="527" bestFit="1" customWidth="1"/>
    <col min="3077" max="3329" width="9.109375" style="527"/>
    <col min="3330" max="3330" width="42.5546875" style="527" customWidth="1"/>
    <col min="3331" max="3331" width="10.44140625" style="527" bestFit="1" customWidth="1"/>
    <col min="3332" max="3332" width="19.109375" style="527" bestFit="1" customWidth="1"/>
    <col min="3333" max="3585" width="9.109375" style="527"/>
    <col min="3586" max="3586" width="42.5546875" style="527" customWidth="1"/>
    <col min="3587" max="3587" width="10.44140625" style="527" bestFit="1" customWidth="1"/>
    <col min="3588" max="3588" width="19.109375" style="527" bestFit="1" customWidth="1"/>
    <col min="3589" max="3841" width="9.109375" style="527"/>
    <col min="3842" max="3842" width="42.5546875" style="527" customWidth="1"/>
    <col min="3843" max="3843" width="10.44140625" style="527" bestFit="1" customWidth="1"/>
    <col min="3844" max="3844" width="19.109375" style="527" bestFit="1" customWidth="1"/>
    <col min="3845" max="4097" width="9.109375" style="527"/>
    <col min="4098" max="4098" width="42.5546875" style="527" customWidth="1"/>
    <col min="4099" max="4099" width="10.44140625" style="527" bestFit="1" customWidth="1"/>
    <col min="4100" max="4100" width="19.109375" style="527" bestFit="1" customWidth="1"/>
    <col min="4101" max="4353" width="9.109375" style="527"/>
    <col min="4354" max="4354" width="42.5546875" style="527" customWidth="1"/>
    <col min="4355" max="4355" width="10.44140625" style="527" bestFit="1" customWidth="1"/>
    <col min="4356" max="4356" width="19.109375" style="527" bestFit="1" customWidth="1"/>
    <col min="4357" max="4609" width="9.109375" style="527"/>
    <col min="4610" max="4610" width="42.5546875" style="527" customWidth="1"/>
    <col min="4611" max="4611" width="10.44140625" style="527" bestFit="1" customWidth="1"/>
    <col min="4612" max="4612" width="19.109375" style="527" bestFit="1" customWidth="1"/>
    <col min="4613" max="4865" width="9.109375" style="527"/>
    <col min="4866" max="4866" width="42.5546875" style="527" customWidth="1"/>
    <col min="4867" max="4867" width="10.44140625" style="527" bestFit="1" customWidth="1"/>
    <col min="4868" max="4868" width="19.109375" style="527" bestFit="1" customWidth="1"/>
    <col min="4869" max="5121" width="9.109375" style="527"/>
    <col min="5122" max="5122" width="42.5546875" style="527" customWidth="1"/>
    <col min="5123" max="5123" width="10.44140625" style="527" bestFit="1" customWidth="1"/>
    <col min="5124" max="5124" width="19.109375" style="527" bestFit="1" customWidth="1"/>
    <col min="5125" max="5377" width="9.109375" style="527"/>
    <col min="5378" max="5378" width="42.5546875" style="527" customWidth="1"/>
    <col min="5379" max="5379" width="10.44140625" style="527" bestFit="1" customWidth="1"/>
    <col min="5380" max="5380" width="19.109375" style="527" bestFit="1" customWidth="1"/>
    <col min="5381" max="5633" width="9.109375" style="527"/>
    <col min="5634" max="5634" width="42.5546875" style="527" customWidth="1"/>
    <col min="5635" max="5635" width="10.44140625" style="527" bestFit="1" customWidth="1"/>
    <col min="5636" max="5636" width="19.109375" style="527" bestFit="1" customWidth="1"/>
    <col min="5637" max="5889" width="9.109375" style="527"/>
    <col min="5890" max="5890" width="42.5546875" style="527" customWidth="1"/>
    <col min="5891" max="5891" width="10.44140625" style="527" bestFit="1" customWidth="1"/>
    <col min="5892" max="5892" width="19.109375" style="527" bestFit="1" customWidth="1"/>
    <col min="5893" max="6145" width="9.109375" style="527"/>
    <col min="6146" max="6146" width="42.5546875" style="527" customWidth="1"/>
    <col min="6147" max="6147" width="10.44140625" style="527" bestFit="1" customWidth="1"/>
    <col min="6148" max="6148" width="19.109375" style="527" bestFit="1" customWidth="1"/>
    <col min="6149" max="6401" width="9.109375" style="527"/>
    <col min="6402" max="6402" width="42.5546875" style="527" customWidth="1"/>
    <col min="6403" max="6403" width="10.44140625" style="527" bestFit="1" customWidth="1"/>
    <col min="6404" max="6404" width="19.109375" style="527" bestFit="1" customWidth="1"/>
    <col min="6405" max="6657" width="9.109375" style="527"/>
    <col min="6658" max="6658" width="42.5546875" style="527" customWidth="1"/>
    <col min="6659" max="6659" width="10.44140625" style="527" bestFit="1" customWidth="1"/>
    <col min="6660" max="6660" width="19.109375" style="527" bestFit="1" customWidth="1"/>
    <col min="6661" max="6913" width="9.109375" style="527"/>
    <col min="6914" max="6914" width="42.5546875" style="527" customWidth="1"/>
    <col min="6915" max="6915" width="10.44140625" style="527" bestFit="1" customWidth="1"/>
    <col min="6916" max="6916" width="19.109375" style="527" bestFit="1" customWidth="1"/>
    <col min="6917" max="7169" width="9.109375" style="527"/>
    <col min="7170" max="7170" width="42.5546875" style="527" customWidth="1"/>
    <col min="7171" max="7171" width="10.44140625" style="527" bestFit="1" customWidth="1"/>
    <col min="7172" max="7172" width="19.109375" style="527" bestFit="1" customWidth="1"/>
    <col min="7173" max="7425" width="9.109375" style="527"/>
    <col min="7426" max="7426" width="42.5546875" style="527" customWidth="1"/>
    <col min="7427" max="7427" width="10.44140625" style="527" bestFit="1" customWidth="1"/>
    <col min="7428" max="7428" width="19.109375" style="527" bestFit="1" customWidth="1"/>
    <col min="7429" max="7681" width="9.109375" style="527"/>
    <col min="7682" max="7682" width="42.5546875" style="527" customWidth="1"/>
    <col min="7683" max="7683" width="10.44140625" style="527" bestFit="1" customWidth="1"/>
    <col min="7684" max="7684" width="19.109375" style="527" bestFit="1" customWidth="1"/>
    <col min="7685" max="7937" width="9.109375" style="527"/>
    <col min="7938" max="7938" width="42.5546875" style="527" customWidth="1"/>
    <col min="7939" max="7939" width="10.44140625" style="527" bestFit="1" customWidth="1"/>
    <col min="7940" max="7940" width="19.109375" style="527" bestFit="1" customWidth="1"/>
    <col min="7941" max="8193" width="9.109375" style="527"/>
    <col min="8194" max="8194" width="42.5546875" style="527" customWidth="1"/>
    <col min="8195" max="8195" width="10.44140625" style="527" bestFit="1" customWidth="1"/>
    <col min="8196" max="8196" width="19.109375" style="527" bestFit="1" customWidth="1"/>
    <col min="8197" max="8449" width="9.109375" style="527"/>
    <col min="8450" max="8450" width="42.5546875" style="527" customWidth="1"/>
    <col min="8451" max="8451" width="10.44140625" style="527" bestFit="1" customWidth="1"/>
    <col min="8452" max="8452" width="19.109375" style="527" bestFit="1" customWidth="1"/>
    <col min="8453" max="8705" width="9.109375" style="527"/>
    <col min="8706" max="8706" width="42.5546875" style="527" customWidth="1"/>
    <col min="8707" max="8707" width="10.44140625" style="527" bestFit="1" customWidth="1"/>
    <col min="8708" max="8708" width="19.109375" style="527" bestFit="1" customWidth="1"/>
    <col min="8709" max="8961" width="9.109375" style="527"/>
    <col min="8962" max="8962" width="42.5546875" style="527" customWidth="1"/>
    <col min="8963" max="8963" width="10.44140625" style="527" bestFit="1" customWidth="1"/>
    <col min="8964" max="8964" width="19.109375" style="527" bestFit="1" customWidth="1"/>
    <col min="8965" max="9217" width="9.109375" style="527"/>
    <col min="9218" max="9218" width="42.5546875" style="527" customWidth="1"/>
    <col min="9219" max="9219" width="10.44140625" style="527" bestFit="1" customWidth="1"/>
    <col min="9220" max="9220" width="19.109375" style="527" bestFit="1" customWidth="1"/>
    <col min="9221" max="9473" width="9.109375" style="527"/>
    <col min="9474" max="9474" width="42.5546875" style="527" customWidth="1"/>
    <col min="9475" max="9475" width="10.44140625" style="527" bestFit="1" customWidth="1"/>
    <col min="9476" max="9476" width="19.109375" style="527" bestFit="1" customWidth="1"/>
    <col min="9477" max="9729" width="9.109375" style="527"/>
    <col min="9730" max="9730" width="42.5546875" style="527" customWidth="1"/>
    <col min="9731" max="9731" width="10.44140625" style="527" bestFit="1" customWidth="1"/>
    <col min="9732" max="9732" width="19.109375" style="527" bestFit="1" customWidth="1"/>
    <col min="9733" max="9985" width="9.109375" style="527"/>
    <col min="9986" max="9986" width="42.5546875" style="527" customWidth="1"/>
    <col min="9987" max="9987" width="10.44140625" style="527" bestFit="1" customWidth="1"/>
    <col min="9988" max="9988" width="19.109375" style="527" bestFit="1" customWidth="1"/>
    <col min="9989" max="10241" width="9.109375" style="527"/>
    <col min="10242" max="10242" width="42.5546875" style="527" customWidth="1"/>
    <col min="10243" max="10243" width="10.44140625" style="527" bestFit="1" customWidth="1"/>
    <col min="10244" max="10244" width="19.109375" style="527" bestFit="1" customWidth="1"/>
    <col min="10245" max="10497" width="9.109375" style="527"/>
    <col min="10498" max="10498" width="42.5546875" style="527" customWidth="1"/>
    <col min="10499" max="10499" width="10.44140625" style="527" bestFit="1" customWidth="1"/>
    <col min="10500" max="10500" width="19.109375" style="527" bestFit="1" customWidth="1"/>
    <col min="10501" max="10753" width="9.109375" style="527"/>
    <col min="10754" max="10754" width="42.5546875" style="527" customWidth="1"/>
    <col min="10755" max="10755" width="10.44140625" style="527" bestFit="1" customWidth="1"/>
    <col min="10756" max="10756" width="19.109375" style="527" bestFit="1" customWidth="1"/>
    <col min="10757" max="11009" width="9.109375" style="527"/>
    <col min="11010" max="11010" width="42.5546875" style="527" customWidth="1"/>
    <col min="11011" max="11011" width="10.44140625" style="527" bestFit="1" customWidth="1"/>
    <col min="11012" max="11012" width="19.109375" style="527" bestFit="1" customWidth="1"/>
    <col min="11013" max="11265" width="9.109375" style="527"/>
    <col min="11266" max="11266" width="42.5546875" style="527" customWidth="1"/>
    <col min="11267" max="11267" width="10.44140625" style="527" bestFit="1" customWidth="1"/>
    <col min="11268" max="11268" width="19.109375" style="527" bestFit="1" customWidth="1"/>
    <col min="11269" max="11521" width="9.109375" style="527"/>
    <col min="11522" max="11522" width="42.5546875" style="527" customWidth="1"/>
    <col min="11523" max="11523" width="10.44140625" style="527" bestFit="1" customWidth="1"/>
    <col min="11524" max="11524" width="19.109375" style="527" bestFit="1" customWidth="1"/>
    <col min="11525" max="11777" width="9.109375" style="527"/>
    <col min="11778" max="11778" width="42.5546875" style="527" customWidth="1"/>
    <col min="11779" max="11779" width="10.44140625" style="527" bestFit="1" customWidth="1"/>
    <col min="11780" max="11780" width="19.109375" style="527" bestFit="1" customWidth="1"/>
    <col min="11781" max="12033" width="9.109375" style="527"/>
    <col min="12034" max="12034" width="42.5546875" style="527" customWidth="1"/>
    <col min="12035" max="12035" width="10.44140625" style="527" bestFit="1" customWidth="1"/>
    <col min="12036" max="12036" width="19.109375" style="527" bestFit="1" customWidth="1"/>
    <col min="12037" max="12289" width="9.109375" style="527"/>
    <col min="12290" max="12290" width="42.5546875" style="527" customWidth="1"/>
    <col min="12291" max="12291" width="10.44140625" style="527" bestFit="1" customWidth="1"/>
    <col min="12292" max="12292" width="19.109375" style="527" bestFit="1" customWidth="1"/>
    <col min="12293" max="12545" width="9.109375" style="527"/>
    <col min="12546" max="12546" width="42.5546875" style="527" customWidth="1"/>
    <col min="12547" max="12547" width="10.44140625" style="527" bestFit="1" customWidth="1"/>
    <col min="12548" max="12548" width="19.109375" style="527" bestFit="1" customWidth="1"/>
    <col min="12549" max="12801" width="9.109375" style="527"/>
    <col min="12802" max="12802" width="42.5546875" style="527" customWidth="1"/>
    <col min="12803" max="12803" width="10.44140625" style="527" bestFit="1" customWidth="1"/>
    <col min="12804" max="12804" width="19.109375" style="527" bestFit="1" customWidth="1"/>
    <col min="12805" max="13057" width="9.109375" style="527"/>
    <col min="13058" max="13058" width="42.5546875" style="527" customWidth="1"/>
    <col min="13059" max="13059" width="10.44140625" style="527" bestFit="1" customWidth="1"/>
    <col min="13060" max="13060" width="19.109375" style="527" bestFit="1" customWidth="1"/>
    <col min="13061" max="13313" width="9.109375" style="527"/>
    <col min="13314" max="13314" width="42.5546875" style="527" customWidth="1"/>
    <col min="13315" max="13315" width="10.44140625" style="527" bestFit="1" customWidth="1"/>
    <col min="13316" max="13316" width="19.109375" style="527" bestFit="1" customWidth="1"/>
    <col min="13317" max="13569" width="9.109375" style="527"/>
    <col min="13570" max="13570" width="42.5546875" style="527" customWidth="1"/>
    <col min="13571" max="13571" width="10.44140625" style="527" bestFit="1" customWidth="1"/>
    <col min="13572" max="13572" width="19.109375" style="527" bestFit="1" customWidth="1"/>
    <col min="13573" max="13825" width="9.109375" style="527"/>
    <col min="13826" max="13826" width="42.5546875" style="527" customWidth="1"/>
    <col min="13827" max="13827" width="10.44140625" style="527" bestFit="1" customWidth="1"/>
    <col min="13828" max="13828" width="19.109375" style="527" bestFit="1" customWidth="1"/>
    <col min="13829" max="14081" width="9.109375" style="527"/>
    <col min="14082" max="14082" width="42.5546875" style="527" customWidth="1"/>
    <col min="14083" max="14083" width="10.44140625" style="527" bestFit="1" customWidth="1"/>
    <col min="14084" max="14084" width="19.109375" style="527" bestFit="1" customWidth="1"/>
    <col min="14085" max="14337" width="9.109375" style="527"/>
    <col min="14338" max="14338" width="42.5546875" style="527" customWidth="1"/>
    <col min="14339" max="14339" width="10.44140625" style="527" bestFit="1" customWidth="1"/>
    <col min="14340" max="14340" width="19.109375" style="527" bestFit="1" customWidth="1"/>
    <col min="14341" max="14593" width="9.109375" style="527"/>
    <col min="14594" max="14594" width="42.5546875" style="527" customWidth="1"/>
    <col min="14595" max="14595" width="10.44140625" style="527" bestFit="1" customWidth="1"/>
    <col min="14596" max="14596" width="19.109375" style="527" bestFit="1" customWidth="1"/>
    <col min="14597" max="14849" width="9.109375" style="527"/>
    <col min="14850" max="14850" width="42.5546875" style="527" customWidth="1"/>
    <col min="14851" max="14851" width="10.44140625" style="527" bestFit="1" customWidth="1"/>
    <col min="14852" max="14852" width="19.109375" style="527" bestFit="1" customWidth="1"/>
    <col min="14853" max="15105" width="9.109375" style="527"/>
    <col min="15106" max="15106" width="42.5546875" style="527" customWidth="1"/>
    <col min="15107" max="15107" width="10.44140625" style="527" bestFit="1" customWidth="1"/>
    <col min="15108" max="15108" width="19.109375" style="527" bestFit="1" customWidth="1"/>
    <col min="15109" max="15361" width="9.109375" style="527"/>
    <col min="15362" max="15362" width="42.5546875" style="527" customWidth="1"/>
    <col min="15363" max="15363" width="10.44140625" style="527" bestFit="1" customWidth="1"/>
    <col min="15364" max="15364" width="19.109375" style="527" bestFit="1" customWidth="1"/>
    <col min="15365" max="15617" width="9.109375" style="527"/>
    <col min="15618" max="15618" width="42.5546875" style="527" customWidth="1"/>
    <col min="15619" max="15619" width="10.44140625" style="527" bestFit="1" customWidth="1"/>
    <col min="15620" max="15620" width="19.109375" style="527" bestFit="1" customWidth="1"/>
    <col min="15621" max="15873" width="9.109375" style="527"/>
    <col min="15874" max="15874" width="42.5546875" style="527" customWidth="1"/>
    <col min="15875" max="15875" width="10.44140625" style="527" bestFit="1" customWidth="1"/>
    <col min="15876" max="15876" width="19.109375" style="527" bestFit="1" customWidth="1"/>
    <col min="15877" max="16129" width="9.109375" style="527"/>
    <col min="16130" max="16130" width="42.5546875" style="527" customWidth="1"/>
    <col min="16131" max="16131" width="10.44140625" style="527" bestFit="1" customWidth="1"/>
    <col min="16132" max="16132" width="19.109375" style="527" bestFit="1" customWidth="1"/>
    <col min="16133" max="16384" width="9.109375" style="527"/>
  </cols>
  <sheetData>
    <row r="1" spans="1:4" ht="31.95" customHeight="1" thickBot="1" x14ac:dyDescent="0.3">
      <c r="A1" s="1100" t="s">
        <v>441</v>
      </c>
      <c r="B1" s="1101"/>
      <c r="C1" s="1101"/>
      <c r="D1" s="1102"/>
    </row>
    <row r="2" spans="1:4" ht="16.2" thickBot="1" x14ac:dyDescent="0.3">
      <c r="A2" s="1103" t="s">
        <v>12</v>
      </c>
      <c r="B2" s="1104"/>
      <c r="C2" s="1104"/>
      <c r="D2" s="1105"/>
    </row>
    <row r="3" spans="1:4" x14ac:dyDescent="0.25">
      <c r="A3" s="528"/>
      <c r="B3" s="529"/>
      <c r="C3" s="530"/>
      <c r="D3" s="531"/>
    </row>
    <row r="4" spans="1:4" x14ac:dyDescent="0.25">
      <c r="A4" s="1106" t="s">
        <v>0</v>
      </c>
      <c r="B4" s="1108" t="s">
        <v>1</v>
      </c>
      <c r="C4" s="1109"/>
      <c r="D4" s="1112" t="s">
        <v>2</v>
      </c>
    </row>
    <row r="5" spans="1:4" x14ac:dyDescent="0.25">
      <c r="A5" s="1107"/>
      <c r="B5" s="1110"/>
      <c r="C5" s="1111"/>
      <c r="D5" s="1113"/>
    </row>
    <row r="6" spans="1:4" ht="15.6" thickBot="1" x14ac:dyDescent="0.3">
      <c r="A6" s="532"/>
      <c r="B6" s="533"/>
      <c r="C6" s="534"/>
      <c r="D6" s="535"/>
    </row>
    <row r="7" spans="1:4" ht="16.2" thickBot="1" x14ac:dyDescent="0.35">
      <c r="A7" s="536" t="s">
        <v>442</v>
      </c>
      <c r="B7" s="1098" t="s">
        <v>443</v>
      </c>
      <c r="C7" s="1099"/>
      <c r="D7" s="537">
        <f>SUM(C8:C10)</f>
        <v>0</v>
      </c>
    </row>
    <row r="8" spans="1:4" ht="15.6" x14ac:dyDescent="0.3">
      <c r="A8" s="538" t="s">
        <v>94</v>
      </c>
      <c r="B8" s="539" t="s">
        <v>145</v>
      </c>
      <c r="C8" s="540">
        <f>'4. popis km 5+050 - brv Tol.'!J4</f>
        <v>0</v>
      </c>
      <c r="D8" s="541"/>
    </row>
    <row r="9" spans="1:4" ht="15.6" x14ac:dyDescent="0.3">
      <c r="A9" s="542" t="s">
        <v>95</v>
      </c>
      <c r="B9" s="539" t="s">
        <v>166</v>
      </c>
      <c r="C9" s="540">
        <f>'4. popis km 5+050 - brv Tol.'!J12</f>
        <v>0</v>
      </c>
      <c r="D9" s="541"/>
    </row>
    <row r="10" spans="1:4" ht="16.2" thickBot="1" x14ac:dyDescent="0.35">
      <c r="A10" s="543" t="s">
        <v>96</v>
      </c>
      <c r="B10" s="544" t="s">
        <v>183</v>
      </c>
      <c r="C10" s="545">
        <f>'4. popis km 5+050 - brv Tol.'!J19</f>
        <v>0</v>
      </c>
      <c r="D10" s="546"/>
    </row>
    <row r="11" spans="1:4" ht="16.2" thickBot="1" x14ac:dyDescent="0.35">
      <c r="A11" s="536" t="s">
        <v>444</v>
      </c>
      <c r="B11" s="1098" t="s">
        <v>445</v>
      </c>
      <c r="C11" s="1099"/>
      <c r="D11" s="537">
        <f>SUM(C12:C16)</f>
        <v>0</v>
      </c>
    </row>
    <row r="12" spans="1:4" ht="15.6" x14ac:dyDescent="0.3">
      <c r="A12" s="547" t="s">
        <v>20</v>
      </c>
      <c r="B12" s="548" t="s">
        <v>188</v>
      </c>
      <c r="C12" s="540">
        <f>'4. popis km 5+050 - brv Tol.'!J25</f>
        <v>0</v>
      </c>
      <c r="D12" s="549"/>
    </row>
    <row r="13" spans="1:4" ht="15.6" x14ac:dyDescent="0.3">
      <c r="A13" s="550" t="s">
        <v>212</v>
      </c>
      <c r="B13" s="539" t="s">
        <v>213</v>
      </c>
      <c r="C13" s="540">
        <f>'4. popis km 5+050 - brv Tol.'!J34</f>
        <v>0</v>
      </c>
      <c r="D13" s="541"/>
    </row>
    <row r="14" spans="1:4" ht="15.6" x14ac:dyDescent="0.3">
      <c r="A14" s="550" t="s">
        <v>21</v>
      </c>
      <c r="B14" s="539" t="s">
        <v>217</v>
      </c>
      <c r="C14" s="540">
        <f>'4. popis km 5+050 - brv Tol.'!J36</f>
        <v>0</v>
      </c>
      <c r="D14" s="541"/>
    </row>
    <row r="15" spans="1:4" ht="15.6" x14ac:dyDescent="0.3">
      <c r="A15" s="550" t="s">
        <v>22</v>
      </c>
      <c r="B15" s="539" t="s">
        <v>227</v>
      </c>
      <c r="C15" s="540">
        <f>'4. popis km 5+050 - brv Tol.'!J40</f>
        <v>0</v>
      </c>
      <c r="D15" s="541"/>
    </row>
    <row r="16" spans="1:4" ht="31.8" thickBot="1" x14ac:dyDescent="0.35">
      <c r="A16" s="543" t="s">
        <v>24</v>
      </c>
      <c r="B16" s="544" t="s">
        <v>233</v>
      </c>
      <c r="C16" s="1029">
        <f>'4. popis km 5+050 - brv Tol.'!J43</f>
        <v>0</v>
      </c>
      <c r="D16" s="546"/>
    </row>
    <row r="17" spans="1:4" ht="16.2" thickBot="1" x14ac:dyDescent="0.35">
      <c r="A17" s="536" t="s">
        <v>446</v>
      </c>
      <c r="B17" s="1098" t="s">
        <v>447</v>
      </c>
      <c r="C17" s="1099"/>
      <c r="D17" s="537">
        <f>SUM(C18:C21)</f>
        <v>0</v>
      </c>
    </row>
    <row r="18" spans="1:4" ht="15.6" x14ac:dyDescent="0.3">
      <c r="A18" s="547" t="s">
        <v>239</v>
      </c>
      <c r="B18" s="548" t="s">
        <v>240</v>
      </c>
      <c r="C18" s="540">
        <f>'4. popis km 5+050 - brv Tol.'!J46</f>
        <v>0</v>
      </c>
      <c r="D18" s="549"/>
    </row>
    <row r="19" spans="1:4" ht="15.6" x14ac:dyDescent="0.3">
      <c r="A19" s="550" t="s">
        <v>249</v>
      </c>
      <c r="B19" s="539" t="s">
        <v>250</v>
      </c>
      <c r="C19" s="540">
        <f>'4. popis km 5+050 - brv Tol.'!J50</f>
        <v>0</v>
      </c>
      <c r="D19" s="541"/>
    </row>
    <row r="20" spans="1:4" ht="15.6" x14ac:dyDescent="0.3">
      <c r="A20" s="550" t="s">
        <v>257</v>
      </c>
      <c r="B20" s="539" t="s">
        <v>259</v>
      </c>
      <c r="C20" s="540">
        <f>'4. popis km 5+050 - brv Tol.'!J54</f>
        <v>0</v>
      </c>
      <c r="D20" s="541"/>
    </row>
    <row r="21" spans="1:4" ht="16.2" thickBot="1" x14ac:dyDescent="0.35">
      <c r="A21" s="550" t="s">
        <v>264</v>
      </c>
      <c r="B21" s="539" t="s">
        <v>265</v>
      </c>
      <c r="C21" s="540">
        <f>'4. popis km 5+050 - brv Tol.'!J57</f>
        <v>0</v>
      </c>
      <c r="D21" s="541"/>
    </row>
    <row r="22" spans="1:4" ht="16.2" thickBot="1" x14ac:dyDescent="0.35">
      <c r="A22" s="536" t="s">
        <v>448</v>
      </c>
      <c r="B22" s="1098" t="s">
        <v>449</v>
      </c>
      <c r="C22" s="1099"/>
      <c r="D22" s="537">
        <f>SUM(C23:C27)</f>
        <v>0</v>
      </c>
    </row>
    <row r="23" spans="1:4" ht="15.6" x14ac:dyDescent="0.3">
      <c r="A23" s="547" t="s">
        <v>270</v>
      </c>
      <c r="B23" s="548" t="s">
        <v>271</v>
      </c>
      <c r="C23" s="540">
        <f>'4. popis km 5+050 - brv Tol.'!J60</f>
        <v>0</v>
      </c>
      <c r="D23" s="549"/>
    </row>
    <row r="24" spans="1:4" ht="15.6" x14ac:dyDescent="0.3">
      <c r="A24" s="550" t="s">
        <v>279</v>
      </c>
      <c r="B24" s="539" t="s">
        <v>280</v>
      </c>
      <c r="C24" s="540">
        <f>'4. popis km 5+050 - brv Tol.'!J64</f>
        <v>0</v>
      </c>
      <c r="D24" s="541"/>
    </row>
    <row r="25" spans="1:4" ht="15.6" x14ac:dyDescent="0.3">
      <c r="A25" s="547" t="s">
        <v>288</v>
      </c>
      <c r="B25" s="551" t="s">
        <v>289</v>
      </c>
      <c r="C25" s="540">
        <f>'4. popis km 5+050 - brv Tol.'!J68</f>
        <v>0</v>
      </c>
      <c r="D25" s="541"/>
    </row>
    <row r="26" spans="1:4" ht="15.6" x14ac:dyDescent="0.3">
      <c r="A26" s="550" t="s">
        <v>320</v>
      </c>
      <c r="B26" s="551" t="s">
        <v>321</v>
      </c>
      <c r="C26" s="540">
        <f>'4. popis km 5+050 - brv Tol.'!J82</f>
        <v>0</v>
      </c>
      <c r="D26" s="541"/>
    </row>
    <row r="27" spans="1:4" ht="16.2" thickBot="1" x14ac:dyDescent="0.35">
      <c r="A27" s="547" t="s">
        <v>344</v>
      </c>
      <c r="B27" s="544" t="s">
        <v>345</v>
      </c>
      <c r="C27" s="545">
        <f>'4. popis km 5+050 - brv Tol.'!J93</f>
        <v>0</v>
      </c>
      <c r="D27" s="546"/>
    </row>
    <row r="28" spans="1:4" ht="16.2" thickBot="1" x14ac:dyDescent="0.35">
      <c r="A28" s="536" t="s">
        <v>450</v>
      </c>
      <c r="B28" s="1098" t="s">
        <v>451</v>
      </c>
      <c r="C28" s="1099"/>
      <c r="D28" s="537">
        <f>SUM(C29:C32)</f>
        <v>0</v>
      </c>
    </row>
    <row r="29" spans="1:4" ht="15.6" x14ac:dyDescent="0.3">
      <c r="A29" s="550" t="s">
        <v>358</v>
      </c>
      <c r="B29" s="539" t="s">
        <v>359</v>
      </c>
      <c r="C29" s="540">
        <f>'4. popis km 5+050 - brv Tol.'!J99</f>
        <v>0</v>
      </c>
      <c r="D29" s="541"/>
    </row>
    <row r="30" spans="1:4" ht="15.6" x14ac:dyDescent="0.3">
      <c r="A30" s="550" t="s">
        <v>363</v>
      </c>
      <c r="B30" s="539" t="s">
        <v>364</v>
      </c>
      <c r="C30" s="540">
        <f>'4. popis km 5+050 - brv Tol.'!J101</f>
        <v>0</v>
      </c>
      <c r="D30" s="541"/>
    </row>
    <row r="31" spans="1:4" ht="15.6" x14ac:dyDescent="0.3">
      <c r="A31" s="550" t="s">
        <v>369</v>
      </c>
      <c r="B31" s="539" t="s">
        <v>370</v>
      </c>
      <c r="C31" s="540">
        <f>'4. popis km 5+050 - brv Tol.'!J103</f>
        <v>0</v>
      </c>
      <c r="D31" s="541"/>
    </row>
    <row r="32" spans="1:4" ht="16.2" thickBot="1" x14ac:dyDescent="0.35">
      <c r="A32" s="550" t="s">
        <v>378</v>
      </c>
      <c r="B32" s="539" t="s">
        <v>379</v>
      </c>
      <c r="C32" s="540">
        <f>'4. popis km 5+050 - brv Tol.'!J107</f>
        <v>0</v>
      </c>
      <c r="D32" s="541"/>
    </row>
    <row r="33" spans="1:4" ht="16.2" thickBot="1" x14ac:dyDescent="0.35">
      <c r="A33" s="536" t="s">
        <v>452</v>
      </c>
      <c r="B33" s="1098" t="s">
        <v>453</v>
      </c>
      <c r="C33" s="1099"/>
      <c r="D33" s="537">
        <f>SUM(C34:C36)</f>
        <v>0</v>
      </c>
    </row>
    <row r="34" spans="1:4" ht="15.6" x14ac:dyDescent="0.3">
      <c r="A34" s="547" t="s">
        <v>385</v>
      </c>
      <c r="B34" s="548" t="s">
        <v>54</v>
      </c>
      <c r="C34" s="540">
        <f>'4. popis km 5+050 - brv Tol.'!J110</f>
        <v>0</v>
      </c>
      <c r="D34" s="541"/>
    </row>
    <row r="35" spans="1:4" ht="15.6" x14ac:dyDescent="0.3">
      <c r="A35" s="550" t="s">
        <v>401</v>
      </c>
      <c r="B35" s="539" t="s">
        <v>66</v>
      </c>
      <c r="C35" s="540">
        <f>'4. popis km 5+050 - brv Tol.'!J118</f>
        <v>0</v>
      </c>
      <c r="D35" s="541"/>
    </row>
    <row r="36" spans="1:4" ht="16.2" thickBot="1" x14ac:dyDescent="0.35">
      <c r="A36" s="552" t="s">
        <v>418</v>
      </c>
      <c r="B36" s="544" t="s">
        <v>419</v>
      </c>
      <c r="C36" s="545">
        <f>'4. popis km 5+050 - brv Tol.'!J126</f>
        <v>0</v>
      </c>
      <c r="D36" s="546"/>
    </row>
    <row r="37" spans="1:4" ht="16.2" thickBot="1" x14ac:dyDescent="0.35">
      <c r="A37" s="536" t="s">
        <v>431</v>
      </c>
      <c r="B37" s="1098" t="s">
        <v>27</v>
      </c>
      <c r="C37" s="1099"/>
      <c r="D37" s="537">
        <f>'4. popis km 5+050 - brv Tol.'!J132</f>
        <v>17000</v>
      </c>
    </row>
    <row r="38" spans="1:4" ht="15.6" x14ac:dyDescent="0.25">
      <c r="A38" s="1116" t="s">
        <v>454</v>
      </c>
      <c r="B38" s="1117"/>
      <c r="C38" s="1118"/>
      <c r="D38" s="794">
        <f>SUM(D7:D37)</f>
        <v>17000</v>
      </c>
    </row>
    <row r="39" spans="1:4" ht="15.6" x14ac:dyDescent="0.3">
      <c r="A39" s="553"/>
      <c r="B39" s="553"/>
      <c r="C39" s="554"/>
      <c r="D39" s="553"/>
    </row>
    <row r="40" spans="1:4" ht="16.2" thickBot="1" x14ac:dyDescent="0.3">
      <c r="A40" s="1119" t="s">
        <v>18</v>
      </c>
      <c r="B40" s="1119"/>
      <c r="C40" s="1119"/>
      <c r="D40" s="792">
        <f>D38</f>
        <v>17000</v>
      </c>
    </row>
    <row r="41" spans="1:4" s="557" customFormat="1" ht="16.2" thickTop="1" x14ac:dyDescent="0.25">
      <c r="A41" s="795"/>
      <c r="B41" s="795"/>
      <c r="C41" s="795"/>
      <c r="D41" s="796"/>
    </row>
    <row r="42" spans="1:4" ht="16.2" thickBot="1" x14ac:dyDescent="0.3">
      <c r="A42" s="1120" t="s">
        <v>15</v>
      </c>
      <c r="B42" s="1120"/>
      <c r="C42" s="1120"/>
      <c r="D42" s="792">
        <f>ROUND(D40*0.22,2)</f>
        <v>3740</v>
      </c>
    </row>
    <row r="43" spans="1:4" ht="16.2" thickTop="1" x14ac:dyDescent="0.25">
      <c r="A43" s="555"/>
      <c r="B43" s="555"/>
      <c r="C43" s="555"/>
      <c r="D43" s="796"/>
    </row>
    <row r="44" spans="1:4" ht="16.2" thickBot="1" x14ac:dyDescent="0.3">
      <c r="A44" s="1120" t="s">
        <v>19</v>
      </c>
      <c r="B44" s="1120"/>
      <c r="C44" s="1120"/>
      <c r="D44" s="793">
        <f>D40+D42</f>
        <v>20740</v>
      </c>
    </row>
    <row r="45" spans="1:4" s="557" customFormat="1" ht="16.2" thickTop="1" x14ac:dyDescent="0.25">
      <c r="A45" s="555"/>
      <c r="B45" s="555"/>
      <c r="C45" s="556"/>
      <c r="D45" s="526"/>
    </row>
    <row r="46" spans="1:4" ht="15.6" x14ac:dyDescent="0.3">
      <c r="A46" s="553"/>
      <c r="B46" s="553"/>
      <c r="C46" s="554"/>
      <c r="D46" s="553"/>
    </row>
    <row r="47" spans="1:4" ht="73.5" customHeight="1" x14ac:dyDescent="0.25">
      <c r="A47" s="1114" t="s">
        <v>14</v>
      </c>
      <c r="B47" s="1114"/>
      <c r="C47" s="1114"/>
      <c r="D47" s="1114"/>
    </row>
    <row r="48" spans="1:4" ht="15.6" x14ac:dyDescent="0.25">
      <c r="A48" s="1115" t="s">
        <v>455</v>
      </c>
      <c r="B48" s="1115"/>
      <c r="C48" s="1115"/>
      <c r="D48" s="1115"/>
    </row>
  </sheetData>
  <mergeCells count="18">
    <mergeCell ref="A47:D47"/>
    <mergeCell ref="A48:D48"/>
    <mergeCell ref="A38:C38"/>
    <mergeCell ref="A40:C40"/>
    <mergeCell ref="A42:C42"/>
    <mergeCell ref="A44:C44"/>
    <mergeCell ref="B37:C37"/>
    <mergeCell ref="A1:D1"/>
    <mergeCell ref="A2:D2"/>
    <mergeCell ref="A4:A5"/>
    <mergeCell ref="B4:C5"/>
    <mergeCell ref="D4:D5"/>
    <mergeCell ref="B7:C7"/>
    <mergeCell ref="B11:C11"/>
    <mergeCell ref="B17:C17"/>
    <mergeCell ref="B22:C22"/>
    <mergeCell ref="B28:C28"/>
    <mergeCell ref="B33:C33"/>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L139"/>
  <sheetViews>
    <sheetView tabSelected="1" zoomScale="70" zoomScaleNormal="70" workbookViewId="0">
      <pane xSplit="4" ySplit="2" topLeftCell="E19" activePane="bottomRight" state="frozen"/>
      <selection pane="topRight" activeCell="E1" sqref="E1"/>
      <selection pane="bottomLeft" activeCell="A3" sqref="A3"/>
      <selection pane="bottomRight" activeCell="J3" sqref="J3"/>
    </sheetView>
  </sheetViews>
  <sheetFormatPr defaultRowHeight="15.6" x14ac:dyDescent="0.3"/>
  <cols>
    <col min="1" max="1" width="5.33203125" style="625" customWidth="1"/>
    <col min="2" max="2" width="5.88671875" style="625" hidden="1" customWidth="1"/>
    <col min="3" max="3" width="6.5546875" style="626" customWidth="1"/>
    <col min="4" max="4" width="7" style="626" bestFit="1" customWidth="1"/>
    <col min="5" max="5" width="64.33203125" style="626" bestFit="1" customWidth="1"/>
    <col min="6" max="6" width="28.88671875" style="626" customWidth="1"/>
    <col min="7" max="7" width="10.44140625" style="627" customWidth="1"/>
    <col min="8" max="8" width="10.109375" style="628" bestFit="1" customWidth="1"/>
    <col min="9" max="9" width="14.88671875" style="629" bestFit="1" customWidth="1"/>
    <col min="10" max="10" width="16.109375" style="630" bestFit="1" customWidth="1"/>
    <col min="11" max="256" width="9.109375" style="563"/>
    <col min="257" max="257" width="3.109375" style="563" bestFit="1" customWidth="1"/>
    <col min="258" max="258" width="0" style="563" hidden="1" customWidth="1"/>
    <col min="259" max="259" width="2.6640625" style="563" customWidth="1"/>
    <col min="260" max="260" width="7" style="563" bestFit="1" customWidth="1"/>
    <col min="261" max="261" width="21" style="563" customWidth="1"/>
    <col min="262" max="262" width="16.5546875" style="563" customWidth="1"/>
    <col min="263" max="263" width="5.44140625" style="563" bestFit="1" customWidth="1"/>
    <col min="264" max="264" width="7.109375" style="563" bestFit="1" customWidth="1"/>
    <col min="265" max="265" width="10.44140625" style="563" customWidth="1"/>
    <col min="266" max="266" width="11.109375" style="563" bestFit="1" customWidth="1"/>
    <col min="267" max="512" width="9.109375" style="563"/>
    <col min="513" max="513" width="3.109375" style="563" bestFit="1" customWidth="1"/>
    <col min="514" max="514" width="0" style="563" hidden="1" customWidth="1"/>
    <col min="515" max="515" width="2.6640625" style="563" customWidth="1"/>
    <col min="516" max="516" width="7" style="563" bestFit="1" customWidth="1"/>
    <col min="517" max="517" width="21" style="563" customWidth="1"/>
    <col min="518" max="518" width="16.5546875" style="563" customWidth="1"/>
    <col min="519" max="519" width="5.44140625" style="563" bestFit="1" customWidth="1"/>
    <col min="520" max="520" width="7.109375" style="563" bestFit="1" customWidth="1"/>
    <col min="521" max="521" width="10.44140625" style="563" customWidth="1"/>
    <col min="522" max="522" width="11.109375" style="563" bestFit="1" customWidth="1"/>
    <col min="523" max="768" width="9.109375" style="563"/>
    <col min="769" max="769" width="3.109375" style="563" bestFit="1" customWidth="1"/>
    <col min="770" max="770" width="0" style="563" hidden="1" customWidth="1"/>
    <col min="771" max="771" width="2.6640625" style="563" customWidth="1"/>
    <col min="772" max="772" width="7" style="563" bestFit="1" customWidth="1"/>
    <col min="773" max="773" width="21" style="563" customWidth="1"/>
    <col min="774" max="774" width="16.5546875" style="563" customWidth="1"/>
    <col min="775" max="775" width="5.44140625" style="563" bestFit="1" customWidth="1"/>
    <col min="776" max="776" width="7.109375" style="563" bestFit="1" customWidth="1"/>
    <col min="777" max="777" width="10.44140625" style="563" customWidth="1"/>
    <col min="778" max="778" width="11.109375" style="563" bestFit="1" customWidth="1"/>
    <col min="779" max="1024" width="9.109375" style="563"/>
    <col min="1025" max="1025" width="3.109375" style="563" bestFit="1" customWidth="1"/>
    <col min="1026" max="1026" width="0" style="563" hidden="1" customWidth="1"/>
    <col min="1027" max="1027" width="2.6640625" style="563" customWidth="1"/>
    <col min="1028" max="1028" width="7" style="563" bestFit="1" customWidth="1"/>
    <col min="1029" max="1029" width="21" style="563" customWidth="1"/>
    <col min="1030" max="1030" width="16.5546875" style="563" customWidth="1"/>
    <col min="1031" max="1031" width="5.44140625" style="563" bestFit="1" customWidth="1"/>
    <col min="1032" max="1032" width="7.109375" style="563" bestFit="1" customWidth="1"/>
    <col min="1033" max="1033" width="10.44140625" style="563" customWidth="1"/>
    <col min="1034" max="1034" width="11.109375" style="563" bestFit="1" customWidth="1"/>
    <col min="1035" max="1280" width="9.109375" style="563"/>
    <col min="1281" max="1281" width="3.109375" style="563" bestFit="1" customWidth="1"/>
    <col min="1282" max="1282" width="0" style="563" hidden="1" customWidth="1"/>
    <col min="1283" max="1283" width="2.6640625" style="563" customWidth="1"/>
    <col min="1284" max="1284" width="7" style="563" bestFit="1" customWidth="1"/>
    <col min="1285" max="1285" width="21" style="563" customWidth="1"/>
    <col min="1286" max="1286" width="16.5546875" style="563" customWidth="1"/>
    <col min="1287" max="1287" width="5.44140625" style="563" bestFit="1" customWidth="1"/>
    <col min="1288" max="1288" width="7.109375" style="563" bestFit="1" customWidth="1"/>
    <col min="1289" max="1289" width="10.44140625" style="563" customWidth="1"/>
    <col min="1290" max="1290" width="11.109375" style="563" bestFit="1" customWidth="1"/>
    <col min="1291" max="1536" width="9.109375" style="563"/>
    <col min="1537" max="1537" width="3.109375" style="563" bestFit="1" customWidth="1"/>
    <col min="1538" max="1538" width="0" style="563" hidden="1" customWidth="1"/>
    <col min="1539" max="1539" width="2.6640625" style="563" customWidth="1"/>
    <col min="1540" max="1540" width="7" style="563" bestFit="1" customWidth="1"/>
    <col min="1541" max="1541" width="21" style="563" customWidth="1"/>
    <col min="1542" max="1542" width="16.5546875" style="563" customWidth="1"/>
    <col min="1543" max="1543" width="5.44140625" style="563" bestFit="1" customWidth="1"/>
    <col min="1544" max="1544" width="7.109375" style="563" bestFit="1" customWidth="1"/>
    <col min="1545" max="1545" width="10.44140625" style="563" customWidth="1"/>
    <col min="1546" max="1546" width="11.109375" style="563" bestFit="1" customWidth="1"/>
    <col min="1547" max="1792" width="9.109375" style="563"/>
    <col min="1793" max="1793" width="3.109375" style="563" bestFit="1" customWidth="1"/>
    <col min="1794" max="1794" width="0" style="563" hidden="1" customWidth="1"/>
    <col min="1795" max="1795" width="2.6640625" style="563" customWidth="1"/>
    <col min="1796" max="1796" width="7" style="563" bestFit="1" customWidth="1"/>
    <col min="1797" max="1797" width="21" style="563" customWidth="1"/>
    <col min="1798" max="1798" width="16.5546875" style="563" customWidth="1"/>
    <col min="1799" max="1799" width="5.44140625" style="563" bestFit="1" customWidth="1"/>
    <col min="1800" max="1800" width="7.109375" style="563" bestFit="1" customWidth="1"/>
    <col min="1801" max="1801" width="10.44140625" style="563" customWidth="1"/>
    <col min="1802" max="1802" width="11.109375" style="563" bestFit="1" customWidth="1"/>
    <col min="1803" max="2048" width="9.109375" style="563"/>
    <col min="2049" max="2049" width="3.109375" style="563" bestFit="1" customWidth="1"/>
    <col min="2050" max="2050" width="0" style="563" hidden="1" customWidth="1"/>
    <col min="2051" max="2051" width="2.6640625" style="563" customWidth="1"/>
    <col min="2052" max="2052" width="7" style="563" bestFit="1" customWidth="1"/>
    <col min="2053" max="2053" width="21" style="563" customWidth="1"/>
    <col min="2054" max="2054" width="16.5546875" style="563" customWidth="1"/>
    <col min="2055" max="2055" width="5.44140625" style="563" bestFit="1" customWidth="1"/>
    <col min="2056" max="2056" width="7.109375" style="563" bestFit="1" customWidth="1"/>
    <col min="2057" max="2057" width="10.44140625" style="563" customWidth="1"/>
    <col min="2058" max="2058" width="11.109375" style="563" bestFit="1" customWidth="1"/>
    <col min="2059" max="2304" width="9.109375" style="563"/>
    <col min="2305" max="2305" width="3.109375" style="563" bestFit="1" customWidth="1"/>
    <col min="2306" max="2306" width="0" style="563" hidden="1" customWidth="1"/>
    <col min="2307" max="2307" width="2.6640625" style="563" customWidth="1"/>
    <col min="2308" max="2308" width="7" style="563" bestFit="1" customWidth="1"/>
    <col min="2309" max="2309" width="21" style="563" customWidth="1"/>
    <col min="2310" max="2310" width="16.5546875" style="563" customWidth="1"/>
    <col min="2311" max="2311" width="5.44140625" style="563" bestFit="1" customWidth="1"/>
    <col min="2312" max="2312" width="7.109375" style="563" bestFit="1" customWidth="1"/>
    <col min="2313" max="2313" width="10.44140625" style="563" customWidth="1"/>
    <col min="2314" max="2314" width="11.109375" style="563" bestFit="1" customWidth="1"/>
    <col min="2315" max="2560" width="9.109375" style="563"/>
    <col min="2561" max="2561" width="3.109375" style="563" bestFit="1" customWidth="1"/>
    <col min="2562" max="2562" width="0" style="563" hidden="1" customWidth="1"/>
    <col min="2563" max="2563" width="2.6640625" style="563" customWidth="1"/>
    <col min="2564" max="2564" width="7" style="563" bestFit="1" customWidth="1"/>
    <col min="2565" max="2565" width="21" style="563" customWidth="1"/>
    <col min="2566" max="2566" width="16.5546875" style="563" customWidth="1"/>
    <col min="2567" max="2567" width="5.44140625" style="563" bestFit="1" customWidth="1"/>
    <col min="2568" max="2568" width="7.109375" style="563" bestFit="1" customWidth="1"/>
    <col min="2569" max="2569" width="10.44140625" style="563" customWidth="1"/>
    <col min="2570" max="2570" width="11.109375" style="563" bestFit="1" customWidth="1"/>
    <col min="2571" max="2816" width="9.109375" style="563"/>
    <col min="2817" max="2817" width="3.109375" style="563" bestFit="1" customWidth="1"/>
    <col min="2818" max="2818" width="0" style="563" hidden="1" customWidth="1"/>
    <col min="2819" max="2819" width="2.6640625" style="563" customWidth="1"/>
    <col min="2820" max="2820" width="7" style="563" bestFit="1" customWidth="1"/>
    <col min="2821" max="2821" width="21" style="563" customWidth="1"/>
    <col min="2822" max="2822" width="16.5546875" style="563" customWidth="1"/>
    <col min="2823" max="2823" width="5.44140625" style="563" bestFit="1" customWidth="1"/>
    <col min="2824" max="2824" width="7.109375" style="563" bestFit="1" customWidth="1"/>
    <col min="2825" max="2825" width="10.44140625" style="563" customWidth="1"/>
    <col min="2826" max="2826" width="11.109375" style="563" bestFit="1" customWidth="1"/>
    <col min="2827" max="3072" width="9.109375" style="563"/>
    <col min="3073" max="3073" width="3.109375" style="563" bestFit="1" customWidth="1"/>
    <col min="3074" max="3074" width="0" style="563" hidden="1" customWidth="1"/>
    <col min="3075" max="3075" width="2.6640625" style="563" customWidth="1"/>
    <col min="3076" max="3076" width="7" style="563" bestFit="1" customWidth="1"/>
    <col min="3077" max="3077" width="21" style="563" customWidth="1"/>
    <col min="3078" max="3078" width="16.5546875" style="563" customWidth="1"/>
    <col min="3079" max="3079" width="5.44140625" style="563" bestFit="1" customWidth="1"/>
    <col min="3080" max="3080" width="7.109375" style="563" bestFit="1" customWidth="1"/>
    <col min="3081" max="3081" width="10.44140625" style="563" customWidth="1"/>
    <col min="3082" max="3082" width="11.109375" style="563" bestFit="1" customWidth="1"/>
    <col min="3083" max="3328" width="9.109375" style="563"/>
    <col min="3329" max="3329" width="3.109375" style="563" bestFit="1" customWidth="1"/>
    <col min="3330" max="3330" width="0" style="563" hidden="1" customWidth="1"/>
    <col min="3331" max="3331" width="2.6640625" style="563" customWidth="1"/>
    <col min="3332" max="3332" width="7" style="563" bestFit="1" customWidth="1"/>
    <col min="3333" max="3333" width="21" style="563" customWidth="1"/>
    <col min="3334" max="3334" width="16.5546875" style="563" customWidth="1"/>
    <col min="3335" max="3335" width="5.44140625" style="563" bestFit="1" customWidth="1"/>
    <col min="3336" max="3336" width="7.109375" style="563" bestFit="1" customWidth="1"/>
    <col min="3337" max="3337" width="10.44140625" style="563" customWidth="1"/>
    <col min="3338" max="3338" width="11.109375" style="563" bestFit="1" customWidth="1"/>
    <col min="3339" max="3584" width="9.109375" style="563"/>
    <col min="3585" max="3585" width="3.109375" style="563" bestFit="1" customWidth="1"/>
    <col min="3586" max="3586" width="0" style="563" hidden="1" customWidth="1"/>
    <col min="3587" max="3587" width="2.6640625" style="563" customWidth="1"/>
    <col min="3588" max="3588" width="7" style="563" bestFit="1" customWidth="1"/>
    <col min="3589" max="3589" width="21" style="563" customWidth="1"/>
    <col min="3590" max="3590" width="16.5546875" style="563" customWidth="1"/>
    <col min="3591" max="3591" width="5.44140625" style="563" bestFit="1" customWidth="1"/>
    <col min="3592" max="3592" width="7.109375" style="563" bestFit="1" customWidth="1"/>
    <col min="3593" max="3593" width="10.44140625" style="563" customWidth="1"/>
    <col min="3594" max="3594" width="11.109375" style="563" bestFit="1" customWidth="1"/>
    <col min="3595" max="3840" width="9.109375" style="563"/>
    <col min="3841" max="3841" width="3.109375" style="563" bestFit="1" customWidth="1"/>
    <col min="3842" max="3842" width="0" style="563" hidden="1" customWidth="1"/>
    <col min="3843" max="3843" width="2.6640625" style="563" customWidth="1"/>
    <col min="3844" max="3844" width="7" style="563" bestFit="1" customWidth="1"/>
    <col min="3845" max="3845" width="21" style="563" customWidth="1"/>
    <col min="3846" max="3846" width="16.5546875" style="563" customWidth="1"/>
    <col min="3847" max="3847" width="5.44140625" style="563" bestFit="1" customWidth="1"/>
    <col min="3848" max="3848" width="7.109375" style="563" bestFit="1" customWidth="1"/>
    <col min="3849" max="3849" width="10.44140625" style="563" customWidth="1"/>
    <col min="3850" max="3850" width="11.109375" style="563" bestFit="1" customWidth="1"/>
    <col min="3851" max="4096" width="9.109375" style="563"/>
    <col min="4097" max="4097" width="3.109375" style="563" bestFit="1" customWidth="1"/>
    <col min="4098" max="4098" width="0" style="563" hidden="1" customWidth="1"/>
    <col min="4099" max="4099" width="2.6640625" style="563" customWidth="1"/>
    <col min="4100" max="4100" width="7" style="563" bestFit="1" customWidth="1"/>
    <col min="4101" max="4101" width="21" style="563" customWidth="1"/>
    <col min="4102" max="4102" width="16.5546875" style="563" customWidth="1"/>
    <col min="4103" max="4103" width="5.44140625" style="563" bestFit="1" customWidth="1"/>
    <col min="4104" max="4104" width="7.109375" style="563" bestFit="1" customWidth="1"/>
    <col min="4105" max="4105" width="10.44140625" style="563" customWidth="1"/>
    <col min="4106" max="4106" width="11.109375" style="563" bestFit="1" customWidth="1"/>
    <col min="4107" max="4352" width="9.109375" style="563"/>
    <col min="4353" max="4353" width="3.109375" style="563" bestFit="1" customWidth="1"/>
    <col min="4354" max="4354" width="0" style="563" hidden="1" customWidth="1"/>
    <col min="4355" max="4355" width="2.6640625" style="563" customWidth="1"/>
    <col min="4356" max="4356" width="7" style="563" bestFit="1" customWidth="1"/>
    <col min="4357" max="4357" width="21" style="563" customWidth="1"/>
    <col min="4358" max="4358" width="16.5546875" style="563" customWidth="1"/>
    <col min="4359" max="4359" width="5.44140625" style="563" bestFit="1" customWidth="1"/>
    <col min="4360" max="4360" width="7.109375" style="563" bestFit="1" customWidth="1"/>
    <col min="4361" max="4361" width="10.44140625" style="563" customWidth="1"/>
    <col min="4362" max="4362" width="11.109375" style="563" bestFit="1" customWidth="1"/>
    <col min="4363" max="4608" width="9.109375" style="563"/>
    <col min="4609" max="4609" width="3.109375" style="563" bestFit="1" customWidth="1"/>
    <col min="4610" max="4610" width="0" style="563" hidden="1" customWidth="1"/>
    <col min="4611" max="4611" width="2.6640625" style="563" customWidth="1"/>
    <col min="4612" max="4612" width="7" style="563" bestFit="1" customWidth="1"/>
    <col min="4613" max="4613" width="21" style="563" customWidth="1"/>
    <col min="4614" max="4614" width="16.5546875" style="563" customWidth="1"/>
    <col min="4615" max="4615" width="5.44140625" style="563" bestFit="1" customWidth="1"/>
    <col min="4616" max="4616" width="7.109375" style="563" bestFit="1" customWidth="1"/>
    <col min="4617" max="4617" width="10.44140625" style="563" customWidth="1"/>
    <col min="4618" max="4618" width="11.109375" style="563" bestFit="1" customWidth="1"/>
    <col min="4619" max="4864" width="9.109375" style="563"/>
    <col min="4865" max="4865" width="3.109375" style="563" bestFit="1" customWidth="1"/>
    <col min="4866" max="4866" width="0" style="563" hidden="1" customWidth="1"/>
    <col min="4867" max="4867" width="2.6640625" style="563" customWidth="1"/>
    <col min="4868" max="4868" width="7" style="563" bestFit="1" customWidth="1"/>
    <col min="4869" max="4869" width="21" style="563" customWidth="1"/>
    <col min="4870" max="4870" width="16.5546875" style="563" customWidth="1"/>
    <col min="4871" max="4871" width="5.44140625" style="563" bestFit="1" customWidth="1"/>
    <col min="4872" max="4872" width="7.109375" style="563" bestFit="1" customWidth="1"/>
    <col min="4873" max="4873" width="10.44140625" style="563" customWidth="1"/>
    <col min="4874" max="4874" width="11.109375" style="563" bestFit="1" customWidth="1"/>
    <col min="4875" max="5120" width="9.109375" style="563"/>
    <col min="5121" max="5121" width="3.109375" style="563" bestFit="1" customWidth="1"/>
    <col min="5122" max="5122" width="0" style="563" hidden="1" customWidth="1"/>
    <col min="5123" max="5123" width="2.6640625" style="563" customWidth="1"/>
    <col min="5124" max="5124" width="7" style="563" bestFit="1" customWidth="1"/>
    <col min="5125" max="5125" width="21" style="563" customWidth="1"/>
    <col min="5126" max="5126" width="16.5546875" style="563" customWidth="1"/>
    <col min="5127" max="5127" width="5.44140625" style="563" bestFit="1" customWidth="1"/>
    <col min="5128" max="5128" width="7.109375" style="563" bestFit="1" customWidth="1"/>
    <col min="5129" max="5129" width="10.44140625" style="563" customWidth="1"/>
    <col min="5130" max="5130" width="11.109375" style="563" bestFit="1" customWidth="1"/>
    <col min="5131" max="5376" width="9.109375" style="563"/>
    <col min="5377" max="5377" width="3.109375" style="563" bestFit="1" customWidth="1"/>
    <col min="5378" max="5378" width="0" style="563" hidden="1" customWidth="1"/>
    <col min="5379" max="5379" width="2.6640625" style="563" customWidth="1"/>
    <col min="5380" max="5380" width="7" style="563" bestFit="1" customWidth="1"/>
    <col min="5381" max="5381" width="21" style="563" customWidth="1"/>
    <col min="5382" max="5382" width="16.5546875" style="563" customWidth="1"/>
    <col min="5383" max="5383" width="5.44140625" style="563" bestFit="1" customWidth="1"/>
    <col min="5384" max="5384" width="7.109375" style="563" bestFit="1" customWidth="1"/>
    <col min="5385" max="5385" width="10.44140625" style="563" customWidth="1"/>
    <col min="5386" max="5386" width="11.109375" style="563" bestFit="1" customWidth="1"/>
    <col min="5387" max="5632" width="9.109375" style="563"/>
    <col min="5633" max="5633" width="3.109375" style="563" bestFit="1" customWidth="1"/>
    <col min="5634" max="5634" width="0" style="563" hidden="1" customWidth="1"/>
    <col min="5635" max="5635" width="2.6640625" style="563" customWidth="1"/>
    <col min="5636" max="5636" width="7" style="563" bestFit="1" customWidth="1"/>
    <col min="5637" max="5637" width="21" style="563" customWidth="1"/>
    <col min="5638" max="5638" width="16.5546875" style="563" customWidth="1"/>
    <col min="5639" max="5639" width="5.44140625" style="563" bestFit="1" customWidth="1"/>
    <col min="5640" max="5640" width="7.109375" style="563" bestFit="1" customWidth="1"/>
    <col min="5641" max="5641" width="10.44140625" style="563" customWidth="1"/>
    <col min="5642" max="5642" width="11.109375" style="563" bestFit="1" customWidth="1"/>
    <col min="5643" max="5888" width="9.109375" style="563"/>
    <col min="5889" max="5889" width="3.109375" style="563" bestFit="1" customWidth="1"/>
    <col min="5890" max="5890" width="0" style="563" hidden="1" customWidth="1"/>
    <col min="5891" max="5891" width="2.6640625" style="563" customWidth="1"/>
    <col min="5892" max="5892" width="7" style="563" bestFit="1" customWidth="1"/>
    <col min="5893" max="5893" width="21" style="563" customWidth="1"/>
    <col min="5894" max="5894" width="16.5546875" style="563" customWidth="1"/>
    <col min="5895" max="5895" width="5.44140625" style="563" bestFit="1" customWidth="1"/>
    <col min="5896" max="5896" width="7.109375" style="563" bestFit="1" customWidth="1"/>
    <col min="5897" max="5897" width="10.44140625" style="563" customWidth="1"/>
    <col min="5898" max="5898" width="11.109375" style="563" bestFit="1" customWidth="1"/>
    <col min="5899" max="6144" width="9.109375" style="563"/>
    <col min="6145" max="6145" width="3.109375" style="563" bestFit="1" customWidth="1"/>
    <col min="6146" max="6146" width="0" style="563" hidden="1" customWidth="1"/>
    <col min="6147" max="6147" width="2.6640625" style="563" customWidth="1"/>
    <col min="6148" max="6148" width="7" style="563" bestFit="1" customWidth="1"/>
    <col min="6149" max="6149" width="21" style="563" customWidth="1"/>
    <col min="6150" max="6150" width="16.5546875" style="563" customWidth="1"/>
    <col min="6151" max="6151" width="5.44140625" style="563" bestFit="1" customWidth="1"/>
    <col min="6152" max="6152" width="7.109375" style="563" bestFit="1" customWidth="1"/>
    <col min="6153" max="6153" width="10.44140625" style="563" customWidth="1"/>
    <col min="6154" max="6154" width="11.109375" style="563" bestFit="1" customWidth="1"/>
    <col min="6155" max="6400" width="9.109375" style="563"/>
    <col min="6401" max="6401" width="3.109375" style="563" bestFit="1" customWidth="1"/>
    <col min="6402" max="6402" width="0" style="563" hidden="1" customWidth="1"/>
    <col min="6403" max="6403" width="2.6640625" style="563" customWidth="1"/>
    <col min="6404" max="6404" width="7" style="563" bestFit="1" customWidth="1"/>
    <col min="6405" max="6405" width="21" style="563" customWidth="1"/>
    <col min="6406" max="6406" width="16.5546875" style="563" customWidth="1"/>
    <col min="6407" max="6407" width="5.44140625" style="563" bestFit="1" customWidth="1"/>
    <col min="6408" max="6408" width="7.109375" style="563" bestFit="1" customWidth="1"/>
    <col min="6409" max="6409" width="10.44140625" style="563" customWidth="1"/>
    <col min="6410" max="6410" width="11.109375" style="563" bestFit="1" customWidth="1"/>
    <col min="6411" max="6656" width="9.109375" style="563"/>
    <col min="6657" max="6657" width="3.109375" style="563" bestFit="1" customWidth="1"/>
    <col min="6658" max="6658" width="0" style="563" hidden="1" customWidth="1"/>
    <col min="6659" max="6659" width="2.6640625" style="563" customWidth="1"/>
    <col min="6660" max="6660" width="7" style="563" bestFit="1" customWidth="1"/>
    <col min="6661" max="6661" width="21" style="563" customWidth="1"/>
    <col min="6662" max="6662" width="16.5546875" style="563" customWidth="1"/>
    <col min="6663" max="6663" width="5.44140625" style="563" bestFit="1" customWidth="1"/>
    <col min="6664" max="6664" width="7.109375" style="563" bestFit="1" customWidth="1"/>
    <col min="6665" max="6665" width="10.44140625" style="563" customWidth="1"/>
    <col min="6666" max="6666" width="11.109375" style="563" bestFit="1" customWidth="1"/>
    <col min="6667" max="6912" width="9.109375" style="563"/>
    <col min="6913" max="6913" width="3.109375" style="563" bestFit="1" customWidth="1"/>
    <col min="6914" max="6914" width="0" style="563" hidden="1" customWidth="1"/>
    <col min="6915" max="6915" width="2.6640625" style="563" customWidth="1"/>
    <col min="6916" max="6916" width="7" style="563" bestFit="1" customWidth="1"/>
    <col min="6917" max="6917" width="21" style="563" customWidth="1"/>
    <col min="6918" max="6918" width="16.5546875" style="563" customWidth="1"/>
    <col min="6919" max="6919" width="5.44140625" style="563" bestFit="1" customWidth="1"/>
    <col min="6920" max="6920" width="7.109375" style="563" bestFit="1" customWidth="1"/>
    <col min="6921" max="6921" width="10.44140625" style="563" customWidth="1"/>
    <col min="6922" max="6922" width="11.109375" style="563" bestFit="1" customWidth="1"/>
    <col min="6923" max="7168" width="9.109375" style="563"/>
    <col min="7169" max="7169" width="3.109375" style="563" bestFit="1" customWidth="1"/>
    <col min="7170" max="7170" width="0" style="563" hidden="1" customWidth="1"/>
    <col min="7171" max="7171" width="2.6640625" style="563" customWidth="1"/>
    <col min="7172" max="7172" width="7" style="563" bestFit="1" customWidth="1"/>
    <col min="7173" max="7173" width="21" style="563" customWidth="1"/>
    <col min="7174" max="7174" width="16.5546875" style="563" customWidth="1"/>
    <col min="7175" max="7175" width="5.44140625" style="563" bestFit="1" customWidth="1"/>
    <col min="7176" max="7176" width="7.109375" style="563" bestFit="1" customWidth="1"/>
    <col min="7177" max="7177" width="10.44140625" style="563" customWidth="1"/>
    <col min="7178" max="7178" width="11.109375" style="563" bestFit="1" customWidth="1"/>
    <col min="7179" max="7424" width="9.109375" style="563"/>
    <col min="7425" max="7425" width="3.109375" style="563" bestFit="1" customWidth="1"/>
    <col min="7426" max="7426" width="0" style="563" hidden="1" customWidth="1"/>
    <col min="7427" max="7427" width="2.6640625" style="563" customWidth="1"/>
    <col min="7428" max="7428" width="7" style="563" bestFit="1" customWidth="1"/>
    <col min="7429" max="7429" width="21" style="563" customWidth="1"/>
    <col min="7430" max="7430" width="16.5546875" style="563" customWidth="1"/>
    <col min="7431" max="7431" width="5.44140625" style="563" bestFit="1" customWidth="1"/>
    <col min="7432" max="7432" width="7.109375" style="563" bestFit="1" customWidth="1"/>
    <col min="7433" max="7433" width="10.44140625" style="563" customWidth="1"/>
    <col min="7434" max="7434" width="11.109375" style="563" bestFit="1" customWidth="1"/>
    <col min="7435" max="7680" width="9.109375" style="563"/>
    <col min="7681" max="7681" width="3.109375" style="563" bestFit="1" customWidth="1"/>
    <col min="7682" max="7682" width="0" style="563" hidden="1" customWidth="1"/>
    <col min="7683" max="7683" width="2.6640625" style="563" customWidth="1"/>
    <col min="7684" max="7684" width="7" style="563" bestFit="1" customWidth="1"/>
    <col min="7685" max="7685" width="21" style="563" customWidth="1"/>
    <col min="7686" max="7686" width="16.5546875" style="563" customWidth="1"/>
    <col min="7687" max="7687" width="5.44140625" style="563" bestFit="1" customWidth="1"/>
    <col min="7688" max="7688" width="7.109375" style="563" bestFit="1" customWidth="1"/>
    <col min="7689" max="7689" width="10.44140625" style="563" customWidth="1"/>
    <col min="7690" max="7690" width="11.109375" style="563" bestFit="1" customWidth="1"/>
    <col min="7691" max="7936" width="9.109375" style="563"/>
    <col min="7937" max="7937" width="3.109375" style="563" bestFit="1" customWidth="1"/>
    <col min="7938" max="7938" width="0" style="563" hidden="1" customWidth="1"/>
    <col min="7939" max="7939" width="2.6640625" style="563" customWidth="1"/>
    <col min="7940" max="7940" width="7" style="563" bestFit="1" customWidth="1"/>
    <col min="7941" max="7941" width="21" style="563" customWidth="1"/>
    <col min="7942" max="7942" width="16.5546875" style="563" customWidth="1"/>
    <col min="7943" max="7943" width="5.44140625" style="563" bestFit="1" customWidth="1"/>
    <col min="7944" max="7944" width="7.109375" style="563" bestFit="1" customWidth="1"/>
    <col min="7945" max="7945" width="10.44140625" style="563" customWidth="1"/>
    <col min="7946" max="7946" width="11.109375" style="563" bestFit="1" customWidth="1"/>
    <col min="7947" max="8192" width="9.109375" style="563"/>
    <col min="8193" max="8193" width="3.109375" style="563" bestFit="1" customWidth="1"/>
    <col min="8194" max="8194" width="0" style="563" hidden="1" customWidth="1"/>
    <col min="8195" max="8195" width="2.6640625" style="563" customWidth="1"/>
    <col min="8196" max="8196" width="7" style="563" bestFit="1" customWidth="1"/>
    <col min="8197" max="8197" width="21" style="563" customWidth="1"/>
    <col min="8198" max="8198" width="16.5546875" style="563" customWidth="1"/>
    <col min="8199" max="8199" width="5.44140625" style="563" bestFit="1" customWidth="1"/>
    <col min="8200" max="8200" width="7.109375" style="563" bestFit="1" customWidth="1"/>
    <col min="8201" max="8201" width="10.44140625" style="563" customWidth="1"/>
    <col min="8202" max="8202" width="11.109375" style="563" bestFit="1" customWidth="1"/>
    <col min="8203" max="8448" width="9.109375" style="563"/>
    <col min="8449" max="8449" width="3.109375" style="563" bestFit="1" customWidth="1"/>
    <col min="8450" max="8450" width="0" style="563" hidden="1" customWidth="1"/>
    <col min="8451" max="8451" width="2.6640625" style="563" customWidth="1"/>
    <col min="8452" max="8452" width="7" style="563" bestFit="1" customWidth="1"/>
    <col min="8453" max="8453" width="21" style="563" customWidth="1"/>
    <col min="8454" max="8454" width="16.5546875" style="563" customWidth="1"/>
    <col min="8455" max="8455" width="5.44140625" style="563" bestFit="1" customWidth="1"/>
    <col min="8456" max="8456" width="7.109375" style="563" bestFit="1" customWidth="1"/>
    <col min="8457" max="8457" width="10.44140625" style="563" customWidth="1"/>
    <col min="8458" max="8458" width="11.109375" style="563" bestFit="1" customWidth="1"/>
    <col min="8459" max="8704" width="9.109375" style="563"/>
    <col min="8705" max="8705" width="3.109375" style="563" bestFit="1" customWidth="1"/>
    <col min="8706" max="8706" width="0" style="563" hidden="1" customWidth="1"/>
    <col min="8707" max="8707" width="2.6640625" style="563" customWidth="1"/>
    <col min="8708" max="8708" width="7" style="563" bestFit="1" customWidth="1"/>
    <col min="8709" max="8709" width="21" style="563" customWidth="1"/>
    <col min="8710" max="8710" width="16.5546875" style="563" customWidth="1"/>
    <col min="8711" max="8711" width="5.44140625" style="563" bestFit="1" customWidth="1"/>
    <col min="8712" max="8712" width="7.109375" style="563" bestFit="1" customWidth="1"/>
    <col min="8713" max="8713" width="10.44140625" style="563" customWidth="1"/>
    <col min="8714" max="8714" width="11.109375" style="563" bestFit="1" customWidth="1"/>
    <col min="8715" max="8960" width="9.109375" style="563"/>
    <col min="8961" max="8961" width="3.109375" style="563" bestFit="1" customWidth="1"/>
    <col min="8962" max="8962" width="0" style="563" hidden="1" customWidth="1"/>
    <col min="8963" max="8963" width="2.6640625" style="563" customWidth="1"/>
    <col min="8964" max="8964" width="7" style="563" bestFit="1" customWidth="1"/>
    <col min="8965" max="8965" width="21" style="563" customWidth="1"/>
    <col min="8966" max="8966" width="16.5546875" style="563" customWidth="1"/>
    <col min="8967" max="8967" width="5.44140625" style="563" bestFit="1" customWidth="1"/>
    <col min="8968" max="8968" width="7.109375" style="563" bestFit="1" customWidth="1"/>
    <col min="8969" max="8969" width="10.44140625" style="563" customWidth="1"/>
    <col min="8970" max="8970" width="11.109375" style="563" bestFit="1" customWidth="1"/>
    <col min="8971" max="9216" width="9.109375" style="563"/>
    <col min="9217" max="9217" width="3.109375" style="563" bestFit="1" customWidth="1"/>
    <col min="9218" max="9218" width="0" style="563" hidden="1" customWidth="1"/>
    <col min="9219" max="9219" width="2.6640625" style="563" customWidth="1"/>
    <col min="9220" max="9220" width="7" style="563" bestFit="1" customWidth="1"/>
    <col min="9221" max="9221" width="21" style="563" customWidth="1"/>
    <col min="9222" max="9222" width="16.5546875" style="563" customWidth="1"/>
    <col min="9223" max="9223" width="5.44140625" style="563" bestFit="1" customWidth="1"/>
    <col min="9224" max="9224" width="7.109375" style="563" bestFit="1" customWidth="1"/>
    <col min="9225" max="9225" width="10.44140625" style="563" customWidth="1"/>
    <col min="9226" max="9226" width="11.109375" style="563" bestFit="1" customWidth="1"/>
    <col min="9227" max="9472" width="9.109375" style="563"/>
    <col min="9473" max="9473" width="3.109375" style="563" bestFit="1" customWidth="1"/>
    <col min="9474" max="9474" width="0" style="563" hidden="1" customWidth="1"/>
    <col min="9475" max="9475" width="2.6640625" style="563" customWidth="1"/>
    <col min="9476" max="9476" width="7" style="563" bestFit="1" customWidth="1"/>
    <col min="9477" max="9477" width="21" style="563" customWidth="1"/>
    <col min="9478" max="9478" width="16.5546875" style="563" customWidth="1"/>
    <col min="9479" max="9479" width="5.44140625" style="563" bestFit="1" customWidth="1"/>
    <col min="9480" max="9480" width="7.109375" style="563" bestFit="1" customWidth="1"/>
    <col min="9481" max="9481" width="10.44140625" style="563" customWidth="1"/>
    <col min="9482" max="9482" width="11.109375" style="563" bestFit="1" customWidth="1"/>
    <col min="9483" max="9728" width="9.109375" style="563"/>
    <col min="9729" max="9729" width="3.109375" style="563" bestFit="1" customWidth="1"/>
    <col min="9730" max="9730" width="0" style="563" hidden="1" customWidth="1"/>
    <col min="9731" max="9731" width="2.6640625" style="563" customWidth="1"/>
    <col min="9732" max="9732" width="7" style="563" bestFit="1" customWidth="1"/>
    <col min="9733" max="9733" width="21" style="563" customWidth="1"/>
    <col min="9734" max="9734" width="16.5546875" style="563" customWidth="1"/>
    <col min="9735" max="9735" width="5.44140625" style="563" bestFit="1" customWidth="1"/>
    <col min="9736" max="9736" width="7.109375" style="563" bestFit="1" customWidth="1"/>
    <col min="9737" max="9737" width="10.44140625" style="563" customWidth="1"/>
    <col min="9738" max="9738" width="11.109375" style="563" bestFit="1" customWidth="1"/>
    <col min="9739" max="9984" width="9.109375" style="563"/>
    <col min="9985" max="9985" width="3.109375" style="563" bestFit="1" customWidth="1"/>
    <col min="9986" max="9986" width="0" style="563" hidden="1" customWidth="1"/>
    <col min="9987" max="9987" width="2.6640625" style="563" customWidth="1"/>
    <col min="9988" max="9988" width="7" style="563" bestFit="1" customWidth="1"/>
    <col min="9989" max="9989" width="21" style="563" customWidth="1"/>
    <col min="9990" max="9990" width="16.5546875" style="563" customWidth="1"/>
    <col min="9991" max="9991" width="5.44140625" style="563" bestFit="1" customWidth="1"/>
    <col min="9992" max="9992" width="7.109375" style="563" bestFit="1" customWidth="1"/>
    <col min="9993" max="9993" width="10.44140625" style="563" customWidth="1"/>
    <col min="9994" max="9994" width="11.109375" style="563" bestFit="1" customWidth="1"/>
    <col min="9995" max="10240" width="9.109375" style="563"/>
    <col min="10241" max="10241" width="3.109375" style="563" bestFit="1" customWidth="1"/>
    <col min="10242" max="10242" width="0" style="563" hidden="1" customWidth="1"/>
    <col min="10243" max="10243" width="2.6640625" style="563" customWidth="1"/>
    <col min="10244" max="10244" width="7" style="563" bestFit="1" customWidth="1"/>
    <col min="10245" max="10245" width="21" style="563" customWidth="1"/>
    <col min="10246" max="10246" width="16.5546875" style="563" customWidth="1"/>
    <col min="10247" max="10247" width="5.44140625" style="563" bestFit="1" customWidth="1"/>
    <col min="10248" max="10248" width="7.109375" style="563" bestFit="1" customWidth="1"/>
    <col min="10249" max="10249" width="10.44140625" style="563" customWidth="1"/>
    <col min="10250" max="10250" width="11.109375" style="563" bestFit="1" customWidth="1"/>
    <col min="10251" max="10496" width="9.109375" style="563"/>
    <col min="10497" max="10497" width="3.109375" style="563" bestFit="1" customWidth="1"/>
    <col min="10498" max="10498" width="0" style="563" hidden="1" customWidth="1"/>
    <col min="10499" max="10499" width="2.6640625" style="563" customWidth="1"/>
    <col min="10500" max="10500" width="7" style="563" bestFit="1" customWidth="1"/>
    <col min="10501" max="10501" width="21" style="563" customWidth="1"/>
    <col min="10502" max="10502" width="16.5546875" style="563" customWidth="1"/>
    <col min="10503" max="10503" width="5.44140625" style="563" bestFit="1" customWidth="1"/>
    <col min="10504" max="10504" width="7.109375" style="563" bestFit="1" customWidth="1"/>
    <col min="10505" max="10505" width="10.44140625" style="563" customWidth="1"/>
    <col min="10506" max="10506" width="11.109375" style="563" bestFit="1" customWidth="1"/>
    <col min="10507" max="10752" width="9.109375" style="563"/>
    <col min="10753" max="10753" width="3.109375" style="563" bestFit="1" customWidth="1"/>
    <col min="10754" max="10754" width="0" style="563" hidden="1" customWidth="1"/>
    <col min="10755" max="10755" width="2.6640625" style="563" customWidth="1"/>
    <col min="10756" max="10756" width="7" style="563" bestFit="1" customWidth="1"/>
    <col min="10757" max="10757" width="21" style="563" customWidth="1"/>
    <col min="10758" max="10758" width="16.5546875" style="563" customWidth="1"/>
    <col min="10759" max="10759" width="5.44140625" style="563" bestFit="1" customWidth="1"/>
    <col min="10760" max="10760" width="7.109375" style="563" bestFit="1" customWidth="1"/>
    <col min="10761" max="10761" width="10.44140625" style="563" customWidth="1"/>
    <col min="10762" max="10762" width="11.109375" style="563" bestFit="1" customWidth="1"/>
    <col min="10763" max="11008" width="9.109375" style="563"/>
    <col min="11009" max="11009" width="3.109375" style="563" bestFit="1" customWidth="1"/>
    <col min="11010" max="11010" width="0" style="563" hidden="1" customWidth="1"/>
    <col min="11011" max="11011" width="2.6640625" style="563" customWidth="1"/>
    <col min="11012" max="11012" width="7" style="563" bestFit="1" customWidth="1"/>
    <col min="11013" max="11013" width="21" style="563" customWidth="1"/>
    <col min="11014" max="11014" width="16.5546875" style="563" customWidth="1"/>
    <col min="11015" max="11015" width="5.44140625" style="563" bestFit="1" customWidth="1"/>
    <col min="11016" max="11016" width="7.109375" style="563" bestFit="1" customWidth="1"/>
    <col min="11017" max="11017" width="10.44140625" style="563" customWidth="1"/>
    <col min="11018" max="11018" width="11.109375" style="563" bestFit="1" customWidth="1"/>
    <col min="11019" max="11264" width="9.109375" style="563"/>
    <col min="11265" max="11265" width="3.109375" style="563" bestFit="1" customWidth="1"/>
    <col min="11266" max="11266" width="0" style="563" hidden="1" customWidth="1"/>
    <col min="11267" max="11267" width="2.6640625" style="563" customWidth="1"/>
    <col min="11268" max="11268" width="7" style="563" bestFit="1" customWidth="1"/>
    <col min="11269" max="11269" width="21" style="563" customWidth="1"/>
    <col min="11270" max="11270" width="16.5546875" style="563" customWidth="1"/>
    <col min="11271" max="11271" width="5.44140625" style="563" bestFit="1" customWidth="1"/>
    <col min="11272" max="11272" width="7.109375" style="563" bestFit="1" customWidth="1"/>
    <col min="11273" max="11273" width="10.44140625" style="563" customWidth="1"/>
    <col min="11274" max="11274" width="11.109375" style="563" bestFit="1" customWidth="1"/>
    <col min="11275" max="11520" width="9.109375" style="563"/>
    <col min="11521" max="11521" width="3.109375" style="563" bestFit="1" customWidth="1"/>
    <col min="11522" max="11522" width="0" style="563" hidden="1" customWidth="1"/>
    <col min="11523" max="11523" width="2.6640625" style="563" customWidth="1"/>
    <col min="11524" max="11524" width="7" style="563" bestFit="1" customWidth="1"/>
    <col min="11525" max="11525" width="21" style="563" customWidth="1"/>
    <col min="11526" max="11526" width="16.5546875" style="563" customWidth="1"/>
    <col min="11527" max="11527" width="5.44140625" style="563" bestFit="1" customWidth="1"/>
    <col min="11528" max="11528" width="7.109375" style="563" bestFit="1" customWidth="1"/>
    <col min="11529" max="11529" width="10.44140625" style="563" customWidth="1"/>
    <col min="11530" max="11530" width="11.109375" style="563" bestFit="1" customWidth="1"/>
    <col min="11531" max="11776" width="9.109375" style="563"/>
    <col min="11777" max="11777" width="3.109375" style="563" bestFit="1" customWidth="1"/>
    <col min="11778" max="11778" width="0" style="563" hidden="1" customWidth="1"/>
    <col min="11779" max="11779" width="2.6640625" style="563" customWidth="1"/>
    <col min="11780" max="11780" width="7" style="563" bestFit="1" customWidth="1"/>
    <col min="11781" max="11781" width="21" style="563" customWidth="1"/>
    <col min="11782" max="11782" width="16.5546875" style="563" customWidth="1"/>
    <col min="11783" max="11783" width="5.44140625" style="563" bestFit="1" customWidth="1"/>
    <col min="11784" max="11784" width="7.109375" style="563" bestFit="1" customWidth="1"/>
    <col min="11785" max="11785" width="10.44140625" style="563" customWidth="1"/>
    <col min="11786" max="11786" width="11.109375" style="563" bestFit="1" customWidth="1"/>
    <col min="11787" max="12032" width="9.109375" style="563"/>
    <col min="12033" max="12033" width="3.109375" style="563" bestFit="1" customWidth="1"/>
    <col min="12034" max="12034" width="0" style="563" hidden="1" customWidth="1"/>
    <col min="12035" max="12035" width="2.6640625" style="563" customWidth="1"/>
    <col min="12036" max="12036" width="7" style="563" bestFit="1" customWidth="1"/>
    <col min="12037" max="12037" width="21" style="563" customWidth="1"/>
    <col min="12038" max="12038" width="16.5546875" style="563" customWidth="1"/>
    <col min="12039" max="12039" width="5.44140625" style="563" bestFit="1" customWidth="1"/>
    <col min="12040" max="12040" width="7.109375" style="563" bestFit="1" customWidth="1"/>
    <col min="12041" max="12041" width="10.44140625" style="563" customWidth="1"/>
    <col min="12042" max="12042" width="11.109375" style="563" bestFit="1" customWidth="1"/>
    <col min="12043" max="12288" width="9.109375" style="563"/>
    <col min="12289" max="12289" width="3.109375" style="563" bestFit="1" customWidth="1"/>
    <col min="12290" max="12290" width="0" style="563" hidden="1" customWidth="1"/>
    <col min="12291" max="12291" width="2.6640625" style="563" customWidth="1"/>
    <col min="12292" max="12292" width="7" style="563" bestFit="1" customWidth="1"/>
    <col min="12293" max="12293" width="21" style="563" customWidth="1"/>
    <col min="12294" max="12294" width="16.5546875" style="563" customWidth="1"/>
    <col min="12295" max="12295" width="5.44140625" style="563" bestFit="1" customWidth="1"/>
    <col min="12296" max="12296" width="7.109375" style="563" bestFit="1" customWidth="1"/>
    <col min="12297" max="12297" width="10.44140625" style="563" customWidth="1"/>
    <col min="12298" max="12298" width="11.109375" style="563" bestFit="1" customWidth="1"/>
    <col min="12299" max="12544" width="9.109375" style="563"/>
    <col min="12545" max="12545" width="3.109375" style="563" bestFit="1" customWidth="1"/>
    <col min="12546" max="12546" width="0" style="563" hidden="1" customWidth="1"/>
    <col min="12547" max="12547" width="2.6640625" style="563" customWidth="1"/>
    <col min="12548" max="12548" width="7" style="563" bestFit="1" customWidth="1"/>
    <col min="12549" max="12549" width="21" style="563" customWidth="1"/>
    <col min="12550" max="12550" width="16.5546875" style="563" customWidth="1"/>
    <col min="12551" max="12551" width="5.44140625" style="563" bestFit="1" customWidth="1"/>
    <col min="12552" max="12552" width="7.109375" style="563" bestFit="1" customWidth="1"/>
    <col min="12553" max="12553" width="10.44140625" style="563" customWidth="1"/>
    <col min="12554" max="12554" width="11.109375" style="563" bestFit="1" customWidth="1"/>
    <col min="12555" max="12800" width="9.109375" style="563"/>
    <col min="12801" max="12801" width="3.109375" style="563" bestFit="1" customWidth="1"/>
    <col min="12802" max="12802" width="0" style="563" hidden="1" customWidth="1"/>
    <col min="12803" max="12803" width="2.6640625" style="563" customWidth="1"/>
    <col min="12804" max="12804" width="7" style="563" bestFit="1" customWidth="1"/>
    <col min="12805" max="12805" width="21" style="563" customWidth="1"/>
    <col min="12806" max="12806" width="16.5546875" style="563" customWidth="1"/>
    <col min="12807" max="12807" width="5.44140625" style="563" bestFit="1" customWidth="1"/>
    <col min="12808" max="12808" width="7.109375" style="563" bestFit="1" customWidth="1"/>
    <col min="12809" max="12809" width="10.44140625" style="563" customWidth="1"/>
    <col min="12810" max="12810" width="11.109375" style="563" bestFit="1" customWidth="1"/>
    <col min="12811" max="13056" width="9.109375" style="563"/>
    <col min="13057" max="13057" width="3.109375" style="563" bestFit="1" customWidth="1"/>
    <col min="13058" max="13058" width="0" style="563" hidden="1" customWidth="1"/>
    <col min="13059" max="13059" width="2.6640625" style="563" customWidth="1"/>
    <col min="13060" max="13060" width="7" style="563" bestFit="1" customWidth="1"/>
    <col min="13061" max="13061" width="21" style="563" customWidth="1"/>
    <col min="13062" max="13062" width="16.5546875" style="563" customWidth="1"/>
    <col min="13063" max="13063" width="5.44140625" style="563" bestFit="1" customWidth="1"/>
    <col min="13064" max="13064" width="7.109375" style="563" bestFit="1" customWidth="1"/>
    <col min="13065" max="13065" width="10.44140625" style="563" customWidth="1"/>
    <col min="13066" max="13066" width="11.109375" style="563" bestFit="1" customWidth="1"/>
    <col min="13067" max="13312" width="9.109375" style="563"/>
    <col min="13313" max="13313" width="3.109375" style="563" bestFit="1" customWidth="1"/>
    <col min="13314" max="13314" width="0" style="563" hidden="1" customWidth="1"/>
    <col min="13315" max="13315" width="2.6640625" style="563" customWidth="1"/>
    <col min="13316" max="13316" width="7" style="563" bestFit="1" customWidth="1"/>
    <col min="13317" max="13317" width="21" style="563" customWidth="1"/>
    <col min="13318" max="13318" width="16.5546875" style="563" customWidth="1"/>
    <col min="13319" max="13319" width="5.44140625" style="563" bestFit="1" customWidth="1"/>
    <col min="13320" max="13320" width="7.109375" style="563" bestFit="1" customWidth="1"/>
    <col min="13321" max="13321" width="10.44140625" style="563" customWidth="1"/>
    <col min="13322" max="13322" width="11.109375" style="563" bestFit="1" customWidth="1"/>
    <col min="13323" max="13568" width="9.109375" style="563"/>
    <col min="13569" max="13569" width="3.109375" style="563" bestFit="1" customWidth="1"/>
    <col min="13570" max="13570" width="0" style="563" hidden="1" customWidth="1"/>
    <col min="13571" max="13571" width="2.6640625" style="563" customWidth="1"/>
    <col min="13572" max="13572" width="7" style="563" bestFit="1" customWidth="1"/>
    <col min="13573" max="13573" width="21" style="563" customWidth="1"/>
    <col min="13574" max="13574" width="16.5546875" style="563" customWidth="1"/>
    <col min="13575" max="13575" width="5.44140625" style="563" bestFit="1" customWidth="1"/>
    <col min="13576" max="13576" width="7.109375" style="563" bestFit="1" customWidth="1"/>
    <col min="13577" max="13577" width="10.44140625" style="563" customWidth="1"/>
    <col min="13578" max="13578" width="11.109375" style="563" bestFit="1" customWidth="1"/>
    <col min="13579" max="13824" width="9.109375" style="563"/>
    <col min="13825" max="13825" width="3.109375" style="563" bestFit="1" customWidth="1"/>
    <col min="13826" max="13826" width="0" style="563" hidden="1" customWidth="1"/>
    <col min="13827" max="13827" width="2.6640625" style="563" customWidth="1"/>
    <col min="13828" max="13828" width="7" style="563" bestFit="1" customWidth="1"/>
    <col min="13829" max="13829" width="21" style="563" customWidth="1"/>
    <col min="13830" max="13830" width="16.5546875" style="563" customWidth="1"/>
    <col min="13831" max="13831" width="5.44140625" style="563" bestFit="1" customWidth="1"/>
    <col min="13832" max="13832" width="7.109375" style="563" bestFit="1" customWidth="1"/>
    <col min="13833" max="13833" width="10.44140625" style="563" customWidth="1"/>
    <col min="13834" max="13834" width="11.109375" style="563" bestFit="1" customWidth="1"/>
    <col min="13835" max="14080" width="9.109375" style="563"/>
    <col min="14081" max="14081" width="3.109375" style="563" bestFit="1" customWidth="1"/>
    <col min="14082" max="14082" width="0" style="563" hidden="1" customWidth="1"/>
    <col min="14083" max="14083" width="2.6640625" style="563" customWidth="1"/>
    <col min="14084" max="14084" width="7" style="563" bestFit="1" customWidth="1"/>
    <col min="14085" max="14085" width="21" style="563" customWidth="1"/>
    <col min="14086" max="14086" width="16.5546875" style="563" customWidth="1"/>
    <col min="14087" max="14087" width="5.44140625" style="563" bestFit="1" customWidth="1"/>
    <col min="14088" max="14088" width="7.109375" style="563" bestFit="1" customWidth="1"/>
    <col min="14089" max="14089" width="10.44140625" style="563" customWidth="1"/>
    <col min="14090" max="14090" width="11.109375" style="563" bestFit="1" customWidth="1"/>
    <col min="14091" max="14336" width="9.109375" style="563"/>
    <col min="14337" max="14337" width="3.109375" style="563" bestFit="1" customWidth="1"/>
    <col min="14338" max="14338" width="0" style="563" hidden="1" customWidth="1"/>
    <col min="14339" max="14339" width="2.6640625" style="563" customWidth="1"/>
    <col min="14340" max="14340" width="7" style="563" bestFit="1" customWidth="1"/>
    <col min="14341" max="14341" width="21" style="563" customWidth="1"/>
    <col min="14342" max="14342" width="16.5546875" style="563" customWidth="1"/>
    <col min="14343" max="14343" width="5.44140625" style="563" bestFit="1" customWidth="1"/>
    <col min="14344" max="14344" width="7.109375" style="563" bestFit="1" customWidth="1"/>
    <col min="14345" max="14345" width="10.44140625" style="563" customWidth="1"/>
    <col min="14346" max="14346" width="11.109375" style="563" bestFit="1" customWidth="1"/>
    <col min="14347" max="14592" width="9.109375" style="563"/>
    <col min="14593" max="14593" width="3.109375" style="563" bestFit="1" customWidth="1"/>
    <col min="14594" max="14594" width="0" style="563" hidden="1" customWidth="1"/>
    <col min="14595" max="14595" width="2.6640625" style="563" customWidth="1"/>
    <col min="14596" max="14596" width="7" style="563" bestFit="1" customWidth="1"/>
    <col min="14597" max="14597" width="21" style="563" customWidth="1"/>
    <col min="14598" max="14598" width="16.5546875" style="563" customWidth="1"/>
    <col min="14599" max="14599" width="5.44140625" style="563" bestFit="1" customWidth="1"/>
    <col min="14600" max="14600" width="7.109375" style="563" bestFit="1" customWidth="1"/>
    <col min="14601" max="14601" width="10.44140625" style="563" customWidth="1"/>
    <col min="14602" max="14602" width="11.109375" style="563" bestFit="1" customWidth="1"/>
    <col min="14603" max="14848" width="9.109375" style="563"/>
    <col min="14849" max="14849" width="3.109375" style="563" bestFit="1" customWidth="1"/>
    <col min="14850" max="14850" width="0" style="563" hidden="1" customWidth="1"/>
    <col min="14851" max="14851" width="2.6640625" style="563" customWidth="1"/>
    <col min="14852" max="14852" width="7" style="563" bestFit="1" customWidth="1"/>
    <col min="14853" max="14853" width="21" style="563" customWidth="1"/>
    <col min="14854" max="14854" width="16.5546875" style="563" customWidth="1"/>
    <col min="14855" max="14855" width="5.44140625" style="563" bestFit="1" customWidth="1"/>
    <col min="14856" max="14856" width="7.109375" style="563" bestFit="1" customWidth="1"/>
    <col min="14857" max="14857" width="10.44140625" style="563" customWidth="1"/>
    <col min="14858" max="14858" width="11.109375" style="563" bestFit="1" customWidth="1"/>
    <col min="14859" max="15104" width="9.109375" style="563"/>
    <col min="15105" max="15105" width="3.109375" style="563" bestFit="1" customWidth="1"/>
    <col min="15106" max="15106" width="0" style="563" hidden="1" customWidth="1"/>
    <col min="15107" max="15107" width="2.6640625" style="563" customWidth="1"/>
    <col min="15108" max="15108" width="7" style="563" bestFit="1" customWidth="1"/>
    <col min="15109" max="15109" width="21" style="563" customWidth="1"/>
    <col min="15110" max="15110" width="16.5546875" style="563" customWidth="1"/>
    <col min="15111" max="15111" width="5.44140625" style="563" bestFit="1" customWidth="1"/>
    <col min="15112" max="15112" width="7.109375" style="563" bestFit="1" customWidth="1"/>
    <col min="15113" max="15113" width="10.44140625" style="563" customWidth="1"/>
    <col min="15114" max="15114" width="11.109375" style="563" bestFit="1" customWidth="1"/>
    <col min="15115" max="15360" width="9.109375" style="563"/>
    <col min="15361" max="15361" width="3.109375" style="563" bestFit="1" customWidth="1"/>
    <col min="15362" max="15362" width="0" style="563" hidden="1" customWidth="1"/>
    <col min="15363" max="15363" width="2.6640625" style="563" customWidth="1"/>
    <col min="15364" max="15364" width="7" style="563" bestFit="1" customWidth="1"/>
    <col min="15365" max="15365" width="21" style="563" customWidth="1"/>
    <col min="15366" max="15366" width="16.5546875" style="563" customWidth="1"/>
    <col min="15367" max="15367" width="5.44140625" style="563" bestFit="1" customWidth="1"/>
    <col min="15368" max="15368" width="7.109375" style="563" bestFit="1" customWidth="1"/>
    <col min="15369" max="15369" width="10.44140625" style="563" customWidth="1"/>
    <col min="15370" max="15370" width="11.109375" style="563" bestFit="1" customWidth="1"/>
    <col min="15371" max="15616" width="9.109375" style="563"/>
    <col min="15617" max="15617" width="3.109375" style="563" bestFit="1" customWidth="1"/>
    <col min="15618" max="15618" width="0" style="563" hidden="1" customWidth="1"/>
    <col min="15619" max="15619" width="2.6640625" style="563" customWidth="1"/>
    <col min="15620" max="15620" width="7" style="563" bestFit="1" customWidth="1"/>
    <col min="15621" max="15621" width="21" style="563" customWidth="1"/>
    <col min="15622" max="15622" width="16.5546875" style="563" customWidth="1"/>
    <col min="15623" max="15623" width="5.44140625" style="563" bestFit="1" customWidth="1"/>
    <col min="15624" max="15624" width="7.109375" style="563" bestFit="1" customWidth="1"/>
    <col min="15625" max="15625" width="10.44140625" style="563" customWidth="1"/>
    <col min="15626" max="15626" width="11.109375" style="563" bestFit="1" customWidth="1"/>
    <col min="15627" max="15872" width="9.109375" style="563"/>
    <col min="15873" max="15873" width="3.109375" style="563" bestFit="1" customWidth="1"/>
    <col min="15874" max="15874" width="0" style="563" hidden="1" customWidth="1"/>
    <col min="15875" max="15875" width="2.6640625" style="563" customWidth="1"/>
    <col min="15876" max="15876" width="7" style="563" bestFit="1" customWidth="1"/>
    <col min="15877" max="15877" width="21" style="563" customWidth="1"/>
    <col min="15878" max="15878" width="16.5546875" style="563" customWidth="1"/>
    <col min="15879" max="15879" width="5.44140625" style="563" bestFit="1" customWidth="1"/>
    <col min="15880" max="15880" width="7.109375" style="563" bestFit="1" customWidth="1"/>
    <col min="15881" max="15881" width="10.44140625" style="563" customWidth="1"/>
    <col min="15882" max="15882" width="11.109375" style="563" bestFit="1" customWidth="1"/>
    <col min="15883" max="16128" width="9.109375" style="563"/>
    <col min="16129" max="16129" width="3.109375" style="563" bestFit="1" customWidth="1"/>
    <col min="16130" max="16130" width="0" style="563" hidden="1" customWidth="1"/>
    <col min="16131" max="16131" width="2.6640625" style="563" customWidth="1"/>
    <col min="16132" max="16132" width="7" style="563" bestFit="1" customWidth="1"/>
    <col min="16133" max="16133" width="21" style="563" customWidth="1"/>
    <col min="16134" max="16134" width="16.5546875" style="563" customWidth="1"/>
    <col min="16135" max="16135" width="5.44140625" style="563" bestFit="1" customWidth="1"/>
    <col min="16136" max="16136" width="7.109375" style="563" bestFit="1" customWidth="1"/>
    <col min="16137" max="16137" width="10.44140625" style="563" customWidth="1"/>
    <col min="16138" max="16138" width="11.109375" style="563" bestFit="1" customWidth="1"/>
    <col min="16139" max="16384" width="9.109375" style="563"/>
  </cols>
  <sheetData>
    <row r="1" spans="1:10" ht="30.75" customHeight="1" x14ac:dyDescent="0.3">
      <c r="A1" s="559"/>
      <c r="B1" s="559"/>
      <c r="C1" s="560"/>
      <c r="D1" s="561" t="s">
        <v>441</v>
      </c>
      <c r="E1" s="561"/>
      <c r="F1" s="561"/>
      <c r="G1" s="561"/>
      <c r="H1" s="561"/>
      <c r="I1" s="561"/>
      <c r="J1" s="562"/>
    </row>
    <row r="2" spans="1:10" s="573" customFormat="1" ht="31.2" x14ac:dyDescent="0.3">
      <c r="A2" s="564"/>
      <c r="B2" s="565"/>
      <c r="C2" s="565" t="s">
        <v>138</v>
      </c>
      <c r="D2" s="566" t="s">
        <v>139</v>
      </c>
      <c r="E2" s="567" t="s">
        <v>140</v>
      </c>
      <c r="F2" s="568" t="s">
        <v>141</v>
      </c>
      <c r="G2" s="569" t="s">
        <v>142</v>
      </c>
      <c r="H2" s="570" t="s">
        <v>7</v>
      </c>
      <c r="I2" s="571" t="s">
        <v>143</v>
      </c>
      <c r="J2" s="572" t="s">
        <v>144</v>
      </c>
    </row>
    <row r="3" spans="1:10" s="582" customFormat="1" x14ac:dyDescent="0.3">
      <c r="A3" s="574" t="s">
        <v>90</v>
      </c>
      <c r="B3" s="575" t="s">
        <v>6</v>
      </c>
      <c r="C3" s="576" t="s">
        <v>6</v>
      </c>
      <c r="D3" s="577"/>
      <c r="E3" s="577"/>
      <c r="F3" s="577"/>
      <c r="G3" s="578"/>
      <c r="H3" s="579"/>
      <c r="I3" s="580"/>
      <c r="J3" s="581">
        <f>J4+J12+J19</f>
        <v>0</v>
      </c>
    </row>
    <row r="4" spans="1:10" s="582" customFormat="1" x14ac:dyDescent="0.3">
      <c r="A4" s="583" t="s">
        <v>94</v>
      </c>
      <c r="B4" s="584" t="s">
        <v>145</v>
      </c>
      <c r="C4" s="585" t="s">
        <v>145</v>
      </c>
      <c r="D4" s="586"/>
      <c r="E4" s="586"/>
      <c r="F4" s="586"/>
      <c r="G4" s="587"/>
      <c r="H4" s="588"/>
      <c r="I4" s="589"/>
      <c r="J4" s="590">
        <f>SUM(J5:J11)</f>
        <v>0</v>
      </c>
    </row>
    <row r="5" spans="1:10" ht="30.6" x14ac:dyDescent="0.3">
      <c r="A5" s="591" t="s">
        <v>146</v>
      </c>
      <c r="B5" s="592" t="s">
        <v>146</v>
      </c>
      <c r="C5" s="593">
        <v>1</v>
      </c>
      <c r="D5" s="593" t="s">
        <v>147</v>
      </c>
      <c r="E5" s="593" t="s">
        <v>148</v>
      </c>
      <c r="F5" s="593"/>
      <c r="G5" s="594" t="s">
        <v>149</v>
      </c>
      <c r="H5" s="595">
        <v>1.5</v>
      </c>
      <c r="I5" s="596"/>
      <c r="J5" s="597">
        <f>ROUND(I5*H5,2)</f>
        <v>0</v>
      </c>
    </row>
    <row r="6" spans="1:10" ht="30.6" x14ac:dyDescent="0.3">
      <c r="A6" s="591" t="s">
        <v>146</v>
      </c>
      <c r="B6" s="592" t="s">
        <v>146</v>
      </c>
      <c r="C6" s="593">
        <v>2</v>
      </c>
      <c r="D6" s="593" t="s">
        <v>150</v>
      </c>
      <c r="E6" s="593" t="s">
        <v>151</v>
      </c>
      <c r="F6" s="593"/>
      <c r="G6" s="594" t="s">
        <v>149</v>
      </c>
      <c r="H6" s="595">
        <v>0.31</v>
      </c>
      <c r="I6" s="596"/>
      <c r="J6" s="597">
        <f>ROUND(I6*H6,2)</f>
        <v>0</v>
      </c>
    </row>
    <row r="7" spans="1:10" ht="30.6" x14ac:dyDescent="0.3">
      <c r="A7" s="591" t="s">
        <v>146</v>
      </c>
      <c r="B7" s="592" t="s">
        <v>146</v>
      </c>
      <c r="C7" s="593">
        <v>3</v>
      </c>
      <c r="D7" s="593" t="s">
        <v>152</v>
      </c>
      <c r="E7" s="593" t="s">
        <v>153</v>
      </c>
      <c r="F7" s="593"/>
      <c r="G7" s="594" t="s">
        <v>154</v>
      </c>
      <c r="H7" s="595">
        <v>76</v>
      </c>
      <c r="I7" s="596"/>
      <c r="J7" s="597">
        <f t="shared" ref="J7:J69" si="0">I7*H7</f>
        <v>0</v>
      </c>
    </row>
    <row r="8" spans="1:10" ht="30.6" x14ac:dyDescent="0.3">
      <c r="A8" s="591" t="s">
        <v>146</v>
      </c>
      <c r="B8" s="592" t="s">
        <v>146</v>
      </c>
      <c r="C8" s="593">
        <v>4</v>
      </c>
      <c r="D8" s="593" t="s">
        <v>155</v>
      </c>
      <c r="E8" s="593" t="s">
        <v>156</v>
      </c>
      <c r="F8" s="593"/>
      <c r="G8" s="594" t="s">
        <v>154</v>
      </c>
      <c r="H8" s="595">
        <v>44</v>
      </c>
      <c r="I8" s="596"/>
      <c r="J8" s="597">
        <f t="shared" si="0"/>
        <v>0</v>
      </c>
    </row>
    <row r="9" spans="1:10" ht="30.6" x14ac:dyDescent="0.3">
      <c r="A9" s="591" t="s">
        <v>146</v>
      </c>
      <c r="B9" s="592" t="s">
        <v>146</v>
      </c>
      <c r="C9" s="593">
        <v>5</v>
      </c>
      <c r="D9" s="593" t="s">
        <v>157</v>
      </c>
      <c r="E9" s="593" t="s">
        <v>158</v>
      </c>
      <c r="F9" s="593"/>
      <c r="G9" s="594" t="s">
        <v>154</v>
      </c>
      <c r="H9" s="595">
        <v>144</v>
      </c>
      <c r="I9" s="596"/>
      <c r="J9" s="597">
        <f t="shared" si="0"/>
        <v>0</v>
      </c>
    </row>
    <row r="10" spans="1:10" ht="30.6" x14ac:dyDescent="0.3">
      <c r="A10" s="591" t="s">
        <v>146</v>
      </c>
      <c r="B10" s="592" t="s">
        <v>146</v>
      </c>
      <c r="C10" s="593">
        <v>6</v>
      </c>
      <c r="D10" s="593" t="s">
        <v>159</v>
      </c>
      <c r="E10" s="593" t="s">
        <v>160</v>
      </c>
      <c r="F10" s="593" t="s">
        <v>161</v>
      </c>
      <c r="G10" s="594" t="s">
        <v>154</v>
      </c>
      <c r="H10" s="595">
        <v>25</v>
      </c>
      <c r="I10" s="596"/>
      <c r="J10" s="597">
        <f t="shared" si="0"/>
        <v>0</v>
      </c>
    </row>
    <row r="11" spans="1:10" ht="30.6" x14ac:dyDescent="0.3">
      <c r="A11" s="591" t="s">
        <v>146</v>
      </c>
      <c r="B11" s="592" t="s">
        <v>146</v>
      </c>
      <c r="C11" s="593">
        <v>7</v>
      </c>
      <c r="D11" s="593" t="s">
        <v>162</v>
      </c>
      <c r="E11" s="593" t="s">
        <v>163</v>
      </c>
      <c r="F11" s="593" t="s">
        <v>164</v>
      </c>
      <c r="G11" s="594" t="s">
        <v>165</v>
      </c>
      <c r="H11" s="595">
        <v>5</v>
      </c>
      <c r="I11" s="596"/>
      <c r="J11" s="597">
        <f t="shared" si="0"/>
        <v>0</v>
      </c>
    </row>
    <row r="12" spans="1:10" x14ac:dyDescent="0.3">
      <c r="A12" s="583" t="s">
        <v>95</v>
      </c>
      <c r="B12" s="584" t="s">
        <v>166</v>
      </c>
      <c r="C12" s="598" t="s">
        <v>166</v>
      </c>
      <c r="D12" s="599"/>
      <c r="E12" s="599"/>
      <c r="F12" s="599"/>
      <c r="G12" s="600"/>
      <c r="H12" s="601"/>
      <c r="I12" s="602"/>
      <c r="J12" s="603">
        <f>SUM(J13:J18)</f>
        <v>0</v>
      </c>
    </row>
    <row r="13" spans="1:10" ht="45.6" x14ac:dyDescent="0.3">
      <c r="A13" s="591" t="s">
        <v>146</v>
      </c>
      <c r="B13" s="592" t="s">
        <v>146</v>
      </c>
      <c r="C13" s="593">
        <v>1</v>
      </c>
      <c r="D13" s="593" t="s">
        <v>167</v>
      </c>
      <c r="E13" s="593" t="s">
        <v>168</v>
      </c>
      <c r="F13" s="593" t="s">
        <v>169</v>
      </c>
      <c r="G13" s="594" t="s">
        <v>170</v>
      </c>
      <c r="H13" s="595">
        <v>3150</v>
      </c>
      <c r="I13" s="596"/>
      <c r="J13" s="597">
        <f t="shared" si="0"/>
        <v>0</v>
      </c>
    </row>
    <row r="14" spans="1:10" ht="45.6" x14ac:dyDescent="0.3">
      <c r="A14" s="591" t="s">
        <v>146</v>
      </c>
      <c r="B14" s="592" t="s">
        <v>146</v>
      </c>
      <c r="C14" s="593">
        <v>2</v>
      </c>
      <c r="D14" s="593" t="s">
        <v>171</v>
      </c>
      <c r="E14" s="593" t="s">
        <v>172</v>
      </c>
      <c r="F14" s="593" t="s">
        <v>169</v>
      </c>
      <c r="G14" s="594" t="s">
        <v>173</v>
      </c>
      <c r="H14" s="595">
        <v>650</v>
      </c>
      <c r="I14" s="596"/>
      <c r="J14" s="597">
        <f t="shared" si="0"/>
        <v>0</v>
      </c>
    </row>
    <row r="15" spans="1:10" ht="30.6" x14ac:dyDescent="0.3">
      <c r="A15" s="591" t="s">
        <v>146</v>
      </c>
      <c r="B15" s="592" t="s">
        <v>146</v>
      </c>
      <c r="C15" s="593">
        <v>3</v>
      </c>
      <c r="D15" s="593" t="s">
        <v>174</v>
      </c>
      <c r="E15" s="593" t="s">
        <v>175</v>
      </c>
      <c r="F15" s="593"/>
      <c r="G15" s="594" t="s">
        <v>176</v>
      </c>
      <c r="H15" s="595">
        <v>185</v>
      </c>
      <c r="I15" s="596"/>
      <c r="J15" s="597">
        <f t="shared" si="0"/>
        <v>0</v>
      </c>
    </row>
    <row r="16" spans="1:10" ht="45.6" x14ac:dyDescent="0.3">
      <c r="A16" s="591" t="s">
        <v>146</v>
      </c>
      <c r="B16" s="592" t="s">
        <v>146</v>
      </c>
      <c r="C16" s="593">
        <v>4</v>
      </c>
      <c r="D16" s="593" t="s">
        <v>177</v>
      </c>
      <c r="E16" s="593" t="s">
        <v>178</v>
      </c>
      <c r="F16" s="593" t="s">
        <v>169</v>
      </c>
      <c r="G16" s="594" t="s">
        <v>170</v>
      </c>
      <c r="H16" s="595">
        <v>92.5</v>
      </c>
      <c r="I16" s="596"/>
      <c r="J16" s="597">
        <f>ROUND(I16*H16,2)</f>
        <v>0</v>
      </c>
    </row>
    <row r="17" spans="1:10" ht="45.6" x14ac:dyDescent="0.3">
      <c r="A17" s="591" t="s">
        <v>146</v>
      </c>
      <c r="B17" s="592" t="s">
        <v>146</v>
      </c>
      <c r="C17" s="593">
        <v>5</v>
      </c>
      <c r="D17" s="593" t="s">
        <v>179</v>
      </c>
      <c r="E17" s="593" t="s">
        <v>180</v>
      </c>
      <c r="F17" s="593" t="s">
        <v>169</v>
      </c>
      <c r="G17" s="594" t="s">
        <v>154</v>
      </c>
      <c r="H17" s="595">
        <v>100</v>
      </c>
      <c r="I17" s="596"/>
      <c r="J17" s="597">
        <f t="shared" si="0"/>
        <v>0</v>
      </c>
    </row>
    <row r="18" spans="1:10" ht="45.6" x14ac:dyDescent="0.3">
      <c r="A18" s="591" t="s">
        <v>146</v>
      </c>
      <c r="B18" s="592" t="s">
        <v>146</v>
      </c>
      <c r="C18" s="593">
        <v>6</v>
      </c>
      <c r="D18" s="593" t="s">
        <v>181</v>
      </c>
      <c r="E18" s="593" t="s">
        <v>182</v>
      </c>
      <c r="F18" s="593" t="s">
        <v>169</v>
      </c>
      <c r="G18" s="594" t="s">
        <v>154</v>
      </c>
      <c r="H18" s="595">
        <v>100</v>
      </c>
      <c r="I18" s="596"/>
      <c r="J18" s="597">
        <f t="shared" si="0"/>
        <v>0</v>
      </c>
    </row>
    <row r="19" spans="1:10" x14ac:dyDescent="0.3">
      <c r="A19" s="583" t="s">
        <v>96</v>
      </c>
      <c r="B19" s="584" t="s">
        <v>183</v>
      </c>
      <c r="C19" s="598" t="s">
        <v>183</v>
      </c>
      <c r="D19" s="599"/>
      <c r="E19" s="599"/>
      <c r="F19" s="599"/>
      <c r="G19" s="600"/>
      <c r="H19" s="601"/>
      <c r="I19" s="602"/>
      <c r="J19" s="603">
        <f>SUM(J20:J23)</f>
        <v>0</v>
      </c>
    </row>
    <row r="20" spans="1:10" x14ac:dyDescent="0.3">
      <c r="A20" s="1038" t="s">
        <v>146</v>
      </c>
      <c r="B20" s="1039" t="s">
        <v>146</v>
      </c>
      <c r="C20" s="1040"/>
      <c r="D20" s="1040"/>
      <c r="E20" s="1040"/>
      <c r="F20" s="1033"/>
      <c r="G20" s="1034"/>
      <c r="H20" s="1035"/>
      <c r="I20" s="1036"/>
      <c r="J20" s="1037"/>
    </row>
    <row r="21" spans="1:10" x14ac:dyDescent="0.3">
      <c r="A21" s="1038" t="s">
        <v>146</v>
      </c>
      <c r="B21" s="1039" t="s">
        <v>146</v>
      </c>
      <c r="C21" s="1040"/>
      <c r="D21" s="1040"/>
      <c r="E21" s="1040"/>
      <c r="F21" s="1033"/>
      <c r="G21" s="1034"/>
      <c r="H21" s="1035"/>
      <c r="I21" s="1036"/>
      <c r="J21" s="1037"/>
    </row>
    <row r="22" spans="1:10" x14ac:dyDescent="0.3">
      <c r="A22" s="1038" t="s">
        <v>146</v>
      </c>
      <c r="B22" s="1039" t="s">
        <v>146</v>
      </c>
      <c r="C22" s="1040"/>
      <c r="D22" s="1040"/>
      <c r="E22" s="1040"/>
      <c r="F22" s="1033"/>
      <c r="G22" s="1034"/>
      <c r="H22" s="1035"/>
      <c r="I22" s="1036"/>
      <c r="J22" s="1037"/>
    </row>
    <row r="23" spans="1:10" x14ac:dyDescent="0.3">
      <c r="A23" s="1038" t="s">
        <v>146</v>
      </c>
      <c r="B23" s="1039" t="s">
        <v>146</v>
      </c>
      <c r="C23" s="1040"/>
      <c r="D23" s="1040"/>
      <c r="E23" s="1040"/>
      <c r="F23" s="1033"/>
      <c r="G23" s="1034"/>
      <c r="H23" s="1035"/>
      <c r="I23" s="1036"/>
      <c r="J23" s="1037"/>
    </row>
    <row r="24" spans="1:10" x14ac:dyDescent="0.3">
      <c r="A24" s="583" t="s">
        <v>91</v>
      </c>
      <c r="B24" s="584" t="s">
        <v>35</v>
      </c>
      <c r="C24" s="598" t="s">
        <v>35</v>
      </c>
      <c r="D24" s="599"/>
      <c r="E24" s="599"/>
      <c r="F24" s="599"/>
      <c r="G24" s="600"/>
      <c r="H24" s="601"/>
      <c r="I24" s="602"/>
      <c r="J24" s="603">
        <f>J25+J34+J36+J40+J43</f>
        <v>0</v>
      </c>
    </row>
    <row r="25" spans="1:10" x14ac:dyDescent="0.3">
      <c r="A25" s="583" t="s">
        <v>20</v>
      </c>
      <c r="B25" s="584" t="s">
        <v>188</v>
      </c>
      <c r="C25" s="598" t="s">
        <v>188</v>
      </c>
      <c r="D25" s="599"/>
      <c r="E25" s="599"/>
      <c r="F25" s="599"/>
      <c r="G25" s="600"/>
      <c r="H25" s="601"/>
      <c r="I25" s="602"/>
      <c r="J25" s="603">
        <f>SUM(J26:J33)</f>
        <v>0</v>
      </c>
    </row>
    <row r="26" spans="1:10" ht="30.6" x14ac:dyDescent="0.3">
      <c r="A26" s="591" t="s">
        <v>146</v>
      </c>
      <c r="B26" s="592" t="s">
        <v>146</v>
      </c>
      <c r="C26" s="593">
        <v>1</v>
      </c>
      <c r="D26" s="593" t="s">
        <v>189</v>
      </c>
      <c r="E26" s="593" t="s">
        <v>190</v>
      </c>
      <c r="F26" s="593" t="s">
        <v>191</v>
      </c>
      <c r="G26" s="594" t="s">
        <v>173</v>
      </c>
      <c r="H26" s="595">
        <v>60</v>
      </c>
      <c r="I26" s="596"/>
      <c r="J26" s="597">
        <f t="shared" si="0"/>
        <v>0</v>
      </c>
    </row>
    <row r="27" spans="1:10" ht="90.6" x14ac:dyDescent="0.3">
      <c r="A27" s="591" t="s">
        <v>146</v>
      </c>
      <c r="B27" s="592" t="s">
        <v>146</v>
      </c>
      <c r="C27" s="593">
        <v>2</v>
      </c>
      <c r="D27" s="593" t="s">
        <v>192</v>
      </c>
      <c r="E27" s="593" t="s">
        <v>193</v>
      </c>
      <c r="F27" s="593" t="s">
        <v>194</v>
      </c>
      <c r="G27" s="594" t="s">
        <v>173</v>
      </c>
      <c r="H27" s="595">
        <v>5315</v>
      </c>
      <c r="I27" s="596"/>
      <c r="J27" s="597">
        <f t="shared" si="0"/>
        <v>0</v>
      </c>
    </row>
    <row r="28" spans="1:10" ht="75.599999999999994" x14ac:dyDescent="0.3">
      <c r="A28" s="591" t="s">
        <v>146</v>
      </c>
      <c r="B28" s="592" t="s">
        <v>146</v>
      </c>
      <c r="C28" s="593">
        <v>3</v>
      </c>
      <c r="D28" s="593" t="s">
        <v>195</v>
      </c>
      <c r="E28" s="593" t="s">
        <v>196</v>
      </c>
      <c r="F28" s="593" t="s">
        <v>197</v>
      </c>
      <c r="G28" s="594" t="s">
        <v>173</v>
      </c>
      <c r="H28" s="595">
        <v>283</v>
      </c>
      <c r="I28" s="596"/>
      <c r="J28" s="597">
        <f t="shared" si="0"/>
        <v>0</v>
      </c>
    </row>
    <row r="29" spans="1:10" ht="75.599999999999994" x14ac:dyDescent="0.3">
      <c r="A29" s="591" t="s">
        <v>146</v>
      </c>
      <c r="B29" s="592" t="s">
        <v>146</v>
      </c>
      <c r="C29" s="593">
        <v>4</v>
      </c>
      <c r="D29" s="593" t="s">
        <v>198</v>
      </c>
      <c r="E29" s="593" t="s">
        <v>199</v>
      </c>
      <c r="F29" s="593" t="s">
        <v>200</v>
      </c>
      <c r="G29" s="594" t="s">
        <v>173</v>
      </c>
      <c r="H29" s="595">
        <v>512</v>
      </c>
      <c r="I29" s="596"/>
      <c r="J29" s="597">
        <f t="shared" si="0"/>
        <v>0</v>
      </c>
    </row>
    <row r="30" spans="1:10" ht="75.599999999999994" x14ac:dyDescent="0.3">
      <c r="A30" s="591" t="s">
        <v>146</v>
      </c>
      <c r="B30" s="592" t="s">
        <v>146</v>
      </c>
      <c r="C30" s="593">
        <v>5</v>
      </c>
      <c r="D30" s="593" t="s">
        <v>201</v>
      </c>
      <c r="E30" s="593" t="s">
        <v>202</v>
      </c>
      <c r="F30" s="593" t="s">
        <v>203</v>
      </c>
      <c r="G30" s="594" t="s">
        <v>173</v>
      </c>
      <c r="H30" s="595">
        <v>1027</v>
      </c>
      <c r="I30" s="596"/>
      <c r="J30" s="597">
        <f t="shared" si="0"/>
        <v>0</v>
      </c>
    </row>
    <row r="31" spans="1:10" ht="75.599999999999994" x14ac:dyDescent="0.3">
      <c r="A31" s="591" t="s">
        <v>146</v>
      </c>
      <c r="B31" s="592" t="s">
        <v>146</v>
      </c>
      <c r="C31" s="593">
        <v>6</v>
      </c>
      <c r="D31" s="593" t="s">
        <v>204</v>
      </c>
      <c r="E31" s="593" t="s">
        <v>205</v>
      </c>
      <c r="F31" s="593" t="s">
        <v>206</v>
      </c>
      <c r="G31" s="594" t="s">
        <v>173</v>
      </c>
      <c r="H31" s="595">
        <v>12</v>
      </c>
      <c r="I31" s="596"/>
      <c r="J31" s="597">
        <f t="shared" si="0"/>
        <v>0</v>
      </c>
    </row>
    <row r="32" spans="1:10" ht="75.599999999999994" x14ac:dyDescent="0.3">
      <c r="A32" s="591" t="s">
        <v>146</v>
      </c>
      <c r="B32" s="592" t="s">
        <v>146</v>
      </c>
      <c r="C32" s="593">
        <v>7</v>
      </c>
      <c r="D32" s="593" t="s">
        <v>207</v>
      </c>
      <c r="E32" s="593" t="s">
        <v>208</v>
      </c>
      <c r="F32" s="593" t="s">
        <v>203</v>
      </c>
      <c r="G32" s="594" t="s">
        <v>173</v>
      </c>
      <c r="H32" s="595">
        <v>315</v>
      </c>
      <c r="I32" s="596"/>
      <c r="J32" s="597">
        <f t="shared" si="0"/>
        <v>0</v>
      </c>
    </row>
    <row r="33" spans="1:10" ht="30.6" x14ac:dyDescent="0.3">
      <c r="A33" s="591" t="s">
        <v>146</v>
      </c>
      <c r="B33" s="592" t="s">
        <v>146</v>
      </c>
      <c r="C33" s="593">
        <v>8</v>
      </c>
      <c r="D33" s="593" t="s">
        <v>209</v>
      </c>
      <c r="E33" s="593" t="s">
        <v>210</v>
      </c>
      <c r="F33" s="593" t="s">
        <v>211</v>
      </c>
      <c r="G33" s="594" t="s">
        <v>173</v>
      </c>
      <c r="H33" s="595">
        <v>110</v>
      </c>
      <c r="I33" s="596"/>
      <c r="J33" s="597">
        <f t="shared" si="0"/>
        <v>0</v>
      </c>
    </row>
    <row r="34" spans="1:10" x14ac:dyDescent="0.3">
      <c r="A34" s="583" t="s">
        <v>212</v>
      </c>
      <c r="B34" s="584" t="s">
        <v>213</v>
      </c>
      <c r="C34" s="598" t="s">
        <v>214</v>
      </c>
      <c r="D34" s="599"/>
      <c r="E34" s="599"/>
      <c r="F34" s="599"/>
      <c r="G34" s="600"/>
      <c r="H34" s="601"/>
      <c r="I34" s="602"/>
      <c r="J34" s="603">
        <f>J35</f>
        <v>0</v>
      </c>
    </row>
    <row r="35" spans="1:10" ht="30.6" x14ac:dyDescent="0.3">
      <c r="A35" s="591" t="s">
        <v>146</v>
      </c>
      <c r="B35" s="592" t="s">
        <v>146</v>
      </c>
      <c r="C35" s="593">
        <v>1</v>
      </c>
      <c r="D35" s="593" t="s">
        <v>215</v>
      </c>
      <c r="E35" s="593" t="s">
        <v>216</v>
      </c>
      <c r="F35" s="593"/>
      <c r="G35" s="594" t="s">
        <v>170</v>
      </c>
      <c r="H35" s="595">
        <v>7633</v>
      </c>
      <c r="I35" s="596"/>
      <c r="J35" s="597">
        <f t="shared" si="0"/>
        <v>0</v>
      </c>
    </row>
    <row r="36" spans="1:10" x14ac:dyDescent="0.3">
      <c r="A36" s="583" t="s">
        <v>21</v>
      </c>
      <c r="B36" s="584" t="s">
        <v>217</v>
      </c>
      <c r="C36" s="598" t="s">
        <v>217</v>
      </c>
      <c r="D36" s="599"/>
      <c r="E36" s="599"/>
      <c r="F36" s="599"/>
      <c r="G36" s="600"/>
      <c r="H36" s="601"/>
      <c r="I36" s="602"/>
      <c r="J36" s="603">
        <f>SUM(J37:J39)</f>
        <v>0</v>
      </c>
    </row>
    <row r="37" spans="1:10" ht="75.599999999999994" x14ac:dyDescent="0.3">
      <c r="A37" s="591" t="s">
        <v>146</v>
      </c>
      <c r="B37" s="592" t="s">
        <v>146</v>
      </c>
      <c r="C37" s="593">
        <v>1</v>
      </c>
      <c r="D37" s="593" t="s">
        <v>218</v>
      </c>
      <c r="E37" s="593" t="s">
        <v>219</v>
      </c>
      <c r="F37" s="593" t="s">
        <v>220</v>
      </c>
      <c r="G37" s="594" t="s">
        <v>173</v>
      </c>
      <c r="H37" s="595">
        <v>310</v>
      </c>
      <c r="I37" s="596"/>
      <c r="J37" s="597">
        <f t="shared" si="0"/>
        <v>0</v>
      </c>
    </row>
    <row r="38" spans="1:10" ht="30.6" x14ac:dyDescent="0.3">
      <c r="A38" s="591" t="s">
        <v>146</v>
      </c>
      <c r="B38" s="592" t="s">
        <v>146</v>
      </c>
      <c r="C38" s="593">
        <v>2</v>
      </c>
      <c r="D38" s="593" t="s">
        <v>221</v>
      </c>
      <c r="E38" s="593" t="s">
        <v>222</v>
      </c>
      <c r="F38" s="593" t="s">
        <v>223</v>
      </c>
      <c r="G38" s="594" t="s">
        <v>173</v>
      </c>
      <c r="H38" s="595">
        <v>1440</v>
      </c>
      <c r="I38" s="596"/>
      <c r="J38" s="597">
        <f t="shared" si="0"/>
        <v>0</v>
      </c>
    </row>
    <row r="39" spans="1:10" ht="60.6" x14ac:dyDescent="0.3">
      <c r="A39" s="591" t="s">
        <v>146</v>
      </c>
      <c r="B39" s="592" t="s">
        <v>146</v>
      </c>
      <c r="C39" s="593">
        <v>3</v>
      </c>
      <c r="D39" s="593" t="s">
        <v>224</v>
      </c>
      <c r="E39" s="593" t="s">
        <v>225</v>
      </c>
      <c r="F39" s="593" t="s">
        <v>226</v>
      </c>
      <c r="G39" s="594" t="s">
        <v>173</v>
      </c>
      <c r="H39" s="595">
        <v>890</v>
      </c>
      <c r="I39" s="596"/>
      <c r="J39" s="597">
        <f t="shared" si="0"/>
        <v>0</v>
      </c>
    </row>
    <row r="40" spans="1:10" x14ac:dyDescent="0.3">
      <c r="A40" s="583" t="s">
        <v>22</v>
      </c>
      <c r="B40" s="584" t="s">
        <v>227</v>
      </c>
      <c r="C40" s="598" t="s">
        <v>227</v>
      </c>
      <c r="D40" s="599"/>
      <c r="E40" s="599"/>
      <c r="F40" s="599"/>
      <c r="G40" s="600"/>
      <c r="H40" s="601"/>
      <c r="I40" s="602"/>
      <c r="J40" s="603">
        <f>SUM(J41:J42)</f>
        <v>0</v>
      </c>
    </row>
    <row r="41" spans="1:10" ht="30.6" x14ac:dyDescent="0.3">
      <c r="A41" s="591" t="s">
        <v>146</v>
      </c>
      <c r="B41" s="592" t="s">
        <v>146</v>
      </c>
      <c r="C41" s="593">
        <v>1</v>
      </c>
      <c r="D41" s="593" t="s">
        <v>228</v>
      </c>
      <c r="E41" s="593" t="s">
        <v>229</v>
      </c>
      <c r="F41" s="593"/>
      <c r="G41" s="594" t="s">
        <v>170</v>
      </c>
      <c r="H41" s="595">
        <v>800</v>
      </c>
      <c r="I41" s="596"/>
      <c r="J41" s="597">
        <f t="shared" si="0"/>
        <v>0</v>
      </c>
    </row>
    <row r="42" spans="1:10" ht="60.6" x14ac:dyDescent="0.3">
      <c r="A42" s="591" t="s">
        <v>146</v>
      </c>
      <c r="B42" s="592" t="s">
        <v>146</v>
      </c>
      <c r="C42" s="593">
        <v>2</v>
      </c>
      <c r="D42" s="593" t="s">
        <v>230</v>
      </c>
      <c r="E42" s="593" t="s">
        <v>231</v>
      </c>
      <c r="F42" s="593" t="s">
        <v>232</v>
      </c>
      <c r="G42" s="594" t="s">
        <v>170</v>
      </c>
      <c r="H42" s="595">
        <v>800</v>
      </c>
      <c r="I42" s="596"/>
      <c r="J42" s="597">
        <f t="shared" si="0"/>
        <v>0</v>
      </c>
    </row>
    <row r="43" spans="1:10" x14ac:dyDescent="0.3">
      <c r="A43" s="583" t="s">
        <v>24</v>
      </c>
      <c r="B43" s="584" t="s">
        <v>233</v>
      </c>
      <c r="C43" s="598" t="s">
        <v>233</v>
      </c>
      <c r="D43" s="599"/>
      <c r="E43" s="599"/>
      <c r="F43" s="599"/>
      <c r="G43" s="600"/>
      <c r="H43" s="601"/>
      <c r="I43" s="602"/>
      <c r="J43" s="603">
        <f>SUM(J44)</f>
        <v>0</v>
      </c>
    </row>
    <row r="44" spans="1:10" ht="60.6" x14ac:dyDescent="0.3">
      <c r="A44" s="591" t="s">
        <v>146</v>
      </c>
      <c r="B44" s="592" t="s">
        <v>146</v>
      </c>
      <c r="C44" s="593">
        <v>1</v>
      </c>
      <c r="D44" s="593" t="s">
        <v>234</v>
      </c>
      <c r="E44" s="593" t="s">
        <v>235</v>
      </c>
      <c r="F44" s="593" t="s">
        <v>236</v>
      </c>
      <c r="G44" s="594" t="s">
        <v>170</v>
      </c>
      <c r="H44" s="595">
        <v>2867</v>
      </c>
      <c r="I44" s="596"/>
      <c r="J44" s="597">
        <f t="shared" si="0"/>
        <v>0</v>
      </c>
    </row>
    <row r="45" spans="1:10" x14ac:dyDescent="0.3">
      <c r="A45" s="583" t="s">
        <v>237</v>
      </c>
      <c r="B45" s="584" t="s">
        <v>39</v>
      </c>
      <c r="C45" s="598" t="s">
        <v>238</v>
      </c>
      <c r="D45" s="599"/>
      <c r="E45" s="599"/>
      <c r="F45" s="599"/>
      <c r="G45" s="600"/>
      <c r="H45" s="601"/>
      <c r="I45" s="602"/>
      <c r="J45" s="603">
        <f>J46+J50+J54+J57</f>
        <v>0</v>
      </c>
    </row>
    <row r="46" spans="1:10" x14ac:dyDescent="0.3">
      <c r="A46" s="583" t="s">
        <v>239</v>
      </c>
      <c r="B46" s="584" t="s">
        <v>240</v>
      </c>
      <c r="C46" s="598" t="s">
        <v>240</v>
      </c>
      <c r="D46" s="599"/>
      <c r="E46" s="599"/>
      <c r="F46" s="599"/>
      <c r="G46" s="600"/>
      <c r="H46" s="601"/>
      <c r="I46" s="602"/>
      <c r="J46" s="603">
        <f>SUM(J47:J49)</f>
        <v>0</v>
      </c>
    </row>
    <row r="47" spans="1:10" ht="30.6" x14ac:dyDescent="0.3">
      <c r="A47" s="591" t="s">
        <v>146</v>
      </c>
      <c r="B47" s="592" t="s">
        <v>146</v>
      </c>
      <c r="C47" s="593">
        <v>1</v>
      </c>
      <c r="D47" s="593" t="s">
        <v>241</v>
      </c>
      <c r="E47" s="593" t="s">
        <v>242</v>
      </c>
      <c r="F47" s="593"/>
      <c r="G47" s="594" t="s">
        <v>170</v>
      </c>
      <c r="H47" s="595">
        <v>5488</v>
      </c>
      <c r="I47" s="596"/>
      <c r="J47" s="597">
        <f t="shared" si="0"/>
        <v>0</v>
      </c>
    </row>
    <row r="48" spans="1:10" ht="30.6" x14ac:dyDescent="0.3">
      <c r="A48" s="591" t="s">
        <v>146</v>
      </c>
      <c r="B48" s="592" t="s">
        <v>146</v>
      </c>
      <c r="C48" s="593">
        <v>2</v>
      </c>
      <c r="D48" s="593" t="s">
        <v>243</v>
      </c>
      <c r="E48" s="593" t="s">
        <v>244</v>
      </c>
      <c r="F48" s="593" t="s">
        <v>245</v>
      </c>
      <c r="G48" s="594" t="s">
        <v>170</v>
      </c>
      <c r="H48" s="595">
        <v>100</v>
      </c>
      <c r="I48" s="596"/>
      <c r="J48" s="597">
        <f t="shared" si="0"/>
        <v>0</v>
      </c>
    </row>
    <row r="49" spans="1:10" ht="30.6" x14ac:dyDescent="0.3">
      <c r="A49" s="591" t="s">
        <v>146</v>
      </c>
      <c r="B49" s="592" t="s">
        <v>146</v>
      </c>
      <c r="C49" s="593">
        <v>3</v>
      </c>
      <c r="D49" s="593" t="s">
        <v>246</v>
      </c>
      <c r="E49" s="593" t="s">
        <v>247</v>
      </c>
      <c r="F49" s="593" t="s">
        <v>248</v>
      </c>
      <c r="G49" s="594" t="s">
        <v>173</v>
      </c>
      <c r="H49" s="595">
        <v>1390</v>
      </c>
      <c r="I49" s="596"/>
      <c r="J49" s="597">
        <f t="shared" si="0"/>
        <v>0</v>
      </c>
    </row>
    <row r="50" spans="1:10" x14ac:dyDescent="0.3">
      <c r="A50" s="583" t="s">
        <v>249</v>
      </c>
      <c r="B50" s="584" t="s">
        <v>250</v>
      </c>
      <c r="C50" s="598" t="s">
        <v>250</v>
      </c>
      <c r="D50" s="599"/>
      <c r="E50" s="599"/>
      <c r="F50" s="599"/>
      <c r="G50" s="600"/>
      <c r="H50" s="601"/>
      <c r="I50" s="602"/>
      <c r="J50" s="603">
        <f>SUM(J51:J53)</f>
        <v>0</v>
      </c>
    </row>
    <row r="51" spans="1:10" ht="30.6" x14ac:dyDescent="0.3">
      <c r="A51" s="591" t="s">
        <v>146</v>
      </c>
      <c r="B51" s="592" t="s">
        <v>146</v>
      </c>
      <c r="C51" s="593">
        <v>1</v>
      </c>
      <c r="D51" s="593" t="s">
        <v>251</v>
      </c>
      <c r="E51" s="593" t="s">
        <v>252</v>
      </c>
      <c r="F51" s="593"/>
      <c r="G51" s="594" t="s">
        <v>170</v>
      </c>
      <c r="H51" s="595">
        <v>5488</v>
      </c>
      <c r="I51" s="596"/>
      <c r="J51" s="597">
        <f t="shared" si="0"/>
        <v>0</v>
      </c>
    </row>
    <row r="52" spans="1:10" ht="30.6" x14ac:dyDescent="0.3">
      <c r="A52" s="591" t="s">
        <v>146</v>
      </c>
      <c r="B52" s="592" t="s">
        <v>146</v>
      </c>
      <c r="C52" s="593">
        <v>2</v>
      </c>
      <c r="D52" s="593" t="s">
        <v>253</v>
      </c>
      <c r="E52" s="593" t="s">
        <v>254</v>
      </c>
      <c r="F52" s="593"/>
      <c r="G52" s="594" t="s">
        <v>170</v>
      </c>
      <c r="H52" s="595">
        <v>5588</v>
      </c>
      <c r="I52" s="596"/>
      <c r="J52" s="597">
        <f t="shared" si="0"/>
        <v>0</v>
      </c>
    </row>
    <row r="53" spans="1:10" ht="30.6" x14ac:dyDescent="0.3">
      <c r="A53" s="591" t="s">
        <v>146</v>
      </c>
      <c r="B53" s="592" t="s">
        <v>146</v>
      </c>
      <c r="C53" s="593">
        <v>3</v>
      </c>
      <c r="D53" s="593" t="s">
        <v>255</v>
      </c>
      <c r="E53" s="593" t="s">
        <v>256</v>
      </c>
      <c r="F53" s="593" t="s">
        <v>245</v>
      </c>
      <c r="G53" s="594" t="s">
        <v>170</v>
      </c>
      <c r="H53" s="595">
        <v>100</v>
      </c>
      <c r="I53" s="596"/>
      <c r="J53" s="597">
        <f t="shared" si="0"/>
        <v>0</v>
      </c>
    </row>
    <row r="54" spans="1:10" x14ac:dyDescent="0.3">
      <c r="A54" s="583" t="s">
        <v>257</v>
      </c>
      <c r="B54" s="584" t="s">
        <v>258</v>
      </c>
      <c r="C54" s="598" t="s">
        <v>259</v>
      </c>
      <c r="D54" s="599"/>
      <c r="E54" s="599"/>
      <c r="F54" s="599"/>
      <c r="G54" s="600"/>
      <c r="H54" s="601"/>
      <c r="I54" s="602"/>
      <c r="J54" s="603">
        <f>SUM(J55:J56)</f>
        <v>0</v>
      </c>
    </row>
    <row r="55" spans="1:10" ht="30.6" x14ac:dyDescent="0.3">
      <c r="A55" s="591" t="s">
        <v>146</v>
      </c>
      <c r="B55" s="592" t="s">
        <v>146</v>
      </c>
      <c r="C55" s="593">
        <v>1</v>
      </c>
      <c r="D55" s="593" t="s">
        <v>260</v>
      </c>
      <c r="E55" s="593" t="s">
        <v>261</v>
      </c>
      <c r="F55" s="593"/>
      <c r="G55" s="594" t="s">
        <v>176</v>
      </c>
      <c r="H55" s="595">
        <v>870</v>
      </c>
      <c r="I55" s="596"/>
      <c r="J55" s="597">
        <f t="shared" si="0"/>
        <v>0</v>
      </c>
    </row>
    <row r="56" spans="1:10" ht="30.6" x14ac:dyDescent="0.3">
      <c r="A56" s="591" t="s">
        <v>146</v>
      </c>
      <c r="B56" s="592" t="s">
        <v>146</v>
      </c>
      <c r="C56" s="593">
        <v>2</v>
      </c>
      <c r="D56" s="593" t="s">
        <v>262</v>
      </c>
      <c r="E56" s="593" t="s">
        <v>263</v>
      </c>
      <c r="F56" s="593"/>
      <c r="G56" s="594" t="s">
        <v>176</v>
      </c>
      <c r="H56" s="595">
        <v>8</v>
      </c>
      <c r="I56" s="596"/>
      <c r="J56" s="597">
        <f t="shared" si="0"/>
        <v>0</v>
      </c>
    </row>
    <row r="57" spans="1:10" x14ac:dyDescent="0.3">
      <c r="A57" s="583" t="s">
        <v>264</v>
      </c>
      <c r="B57" s="584" t="s">
        <v>265</v>
      </c>
      <c r="C57" s="598" t="s">
        <v>265</v>
      </c>
      <c r="D57" s="599"/>
      <c r="E57" s="599"/>
      <c r="F57" s="599"/>
      <c r="G57" s="600"/>
      <c r="H57" s="601"/>
      <c r="I57" s="602"/>
      <c r="J57" s="603">
        <f>J58</f>
        <v>0</v>
      </c>
    </row>
    <row r="58" spans="1:10" ht="30.6" x14ac:dyDescent="0.3">
      <c r="A58" s="591" t="s">
        <v>146</v>
      </c>
      <c r="B58" s="592" t="s">
        <v>146</v>
      </c>
      <c r="C58" s="593">
        <v>1</v>
      </c>
      <c r="D58" s="593" t="s">
        <v>266</v>
      </c>
      <c r="E58" s="593" t="s">
        <v>267</v>
      </c>
      <c r="F58" s="593" t="s">
        <v>268</v>
      </c>
      <c r="G58" s="594" t="s">
        <v>173</v>
      </c>
      <c r="H58" s="595">
        <v>326</v>
      </c>
      <c r="I58" s="596"/>
      <c r="J58" s="597">
        <f t="shared" si="0"/>
        <v>0</v>
      </c>
    </row>
    <row r="59" spans="1:10" x14ac:dyDescent="0.3">
      <c r="A59" s="583" t="s">
        <v>269</v>
      </c>
      <c r="B59" s="584" t="s">
        <v>49</v>
      </c>
      <c r="C59" s="598" t="s">
        <v>49</v>
      </c>
      <c r="D59" s="599"/>
      <c r="E59" s="599"/>
      <c r="F59" s="599"/>
      <c r="G59" s="600"/>
      <c r="H59" s="601"/>
      <c r="I59" s="602"/>
      <c r="J59" s="603">
        <f>J60+J64+J68+J82+J93</f>
        <v>0</v>
      </c>
    </row>
    <row r="60" spans="1:10" x14ac:dyDescent="0.3">
      <c r="A60" s="583" t="s">
        <v>270</v>
      </c>
      <c r="B60" s="584" t="s">
        <v>271</v>
      </c>
      <c r="C60" s="598" t="s">
        <v>271</v>
      </c>
      <c r="D60" s="599"/>
      <c r="E60" s="599"/>
      <c r="F60" s="599"/>
      <c r="G60" s="600"/>
      <c r="H60" s="601"/>
      <c r="I60" s="602"/>
      <c r="J60" s="603">
        <f>SUM(J61:J63)</f>
        <v>0</v>
      </c>
    </row>
    <row r="61" spans="1:10" ht="30.6" x14ac:dyDescent="0.3">
      <c r="A61" s="591" t="s">
        <v>146</v>
      </c>
      <c r="B61" s="592" t="s">
        <v>146</v>
      </c>
      <c r="C61" s="593">
        <v>1</v>
      </c>
      <c r="D61" s="593" t="s">
        <v>272</v>
      </c>
      <c r="E61" s="593" t="s">
        <v>273</v>
      </c>
      <c r="F61" s="593"/>
      <c r="G61" s="594" t="s">
        <v>154</v>
      </c>
      <c r="H61" s="595">
        <v>16</v>
      </c>
      <c r="I61" s="596"/>
      <c r="J61" s="597">
        <f t="shared" si="0"/>
        <v>0</v>
      </c>
    </row>
    <row r="62" spans="1:10" ht="45.6" x14ac:dyDescent="0.3">
      <c r="A62" s="591" t="s">
        <v>146</v>
      </c>
      <c r="B62" s="592" t="s">
        <v>146</v>
      </c>
      <c r="C62" s="593">
        <v>2</v>
      </c>
      <c r="D62" s="593" t="s">
        <v>274</v>
      </c>
      <c r="E62" s="593" t="s">
        <v>275</v>
      </c>
      <c r="F62" s="593"/>
      <c r="G62" s="594" t="s">
        <v>170</v>
      </c>
      <c r="H62" s="595">
        <v>51</v>
      </c>
      <c r="I62" s="596"/>
      <c r="J62" s="597">
        <f t="shared" si="0"/>
        <v>0</v>
      </c>
    </row>
    <row r="63" spans="1:10" ht="45.6" x14ac:dyDescent="0.3">
      <c r="A63" s="591" t="s">
        <v>146</v>
      </c>
      <c r="B63" s="592" t="s">
        <v>146</v>
      </c>
      <c r="C63" s="593">
        <v>3</v>
      </c>
      <c r="D63" s="593" t="s">
        <v>276</v>
      </c>
      <c r="E63" s="593" t="s">
        <v>277</v>
      </c>
      <c r="F63" s="593" t="s">
        <v>278</v>
      </c>
      <c r="G63" s="594" t="s">
        <v>176</v>
      </c>
      <c r="H63" s="595">
        <v>722</v>
      </c>
      <c r="I63" s="596"/>
      <c r="J63" s="597">
        <f t="shared" si="0"/>
        <v>0</v>
      </c>
    </row>
    <row r="64" spans="1:10" x14ac:dyDescent="0.3">
      <c r="A64" s="583" t="s">
        <v>279</v>
      </c>
      <c r="B64" s="584" t="s">
        <v>280</v>
      </c>
      <c r="C64" s="598" t="s">
        <v>280</v>
      </c>
      <c r="D64" s="599"/>
      <c r="E64" s="599"/>
      <c r="F64" s="599"/>
      <c r="G64" s="600"/>
      <c r="H64" s="601"/>
      <c r="I64" s="602"/>
      <c r="J64" s="603">
        <f>SUM(J65:J67)</f>
        <v>0</v>
      </c>
    </row>
    <row r="65" spans="1:12" ht="60.6" x14ac:dyDescent="0.3">
      <c r="A65" s="591" t="s">
        <v>146</v>
      </c>
      <c r="B65" s="592" t="s">
        <v>146</v>
      </c>
      <c r="C65" s="593">
        <v>1</v>
      </c>
      <c r="D65" s="593" t="s">
        <v>281</v>
      </c>
      <c r="E65" s="593" t="s">
        <v>282</v>
      </c>
      <c r="F65" s="593"/>
      <c r="G65" s="594" t="s">
        <v>176</v>
      </c>
      <c r="H65" s="595">
        <v>1190</v>
      </c>
      <c r="I65" s="596"/>
      <c r="J65" s="597">
        <f t="shared" si="0"/>
        <v>0</v>
      </c>
    </row>
    <row r="66" spans="1:12" ht="30.6" x14ac:dyDescent="0.3">
      <c r="A66" s="591" t="s">
        <v>146</v>
      </c>
      <c r="B66" s="592" t="s">
        <v>146</v>
      </c>
      <c r="C66" s="593">
        <v>2</v>
      </c>
      <c r="D66" s="593" t="s">
        <v>283</v>
      </c>
      <c r="E66" s="593" t="s">
        <v>284</v>
      </c>
      <c r="F66" s="593"/>
      <c r="G66" s="594" t="s">
        <v>154</v>
      </c>
      <c r="H66" s="595">
        <v>621</v>
      </c>
      <c r="I66" s="596"/>
      <c r="J66" s="597">
        <f t="shared" si="0"/>
        <v>0</v>
      </c>
    </row>
    <row r="67" spans="1:12" ht="45.6" x14ac:dyDescent="0.3">
      <c r="A67" s="591" t="s">
        <v>146</v>
      </c>
      <c r="B67" s="592" t="s">
        <v>146</v>
      </c>
      <c r="C67" s="593">
        <v>3</v>
      </c>
      <c r="D67" s="593" t="s">
        <v>285</v>
      </c>
      <c r="E67" s="593" t="s">
        <v>286</v>
      </c>
      <c r="F67" s="593" t="s">
        <v>287</v>
      </c>
      <c r="G67" s="594" t="s">
        <v>176</v>
      </c>
      <c r="H67" s="595">
        <v>1190</v>
      </c>
      <c r="I67" s="596"/>
      <c r="J67" s="597">
        <f t="shared" si="0"/>
        <v>0</v>
      </c>
    </row>
    <row r="68" spans="1:12" x14ac:dyDescent="0.3">
      <c r="A68" s="583" t="s">
        <v>288</v>
      </c>
      <c r="B68" s="584" t="s">
        <v>289</v>
      </c>
      <c r="C68" s="598" t="s">
        <v>289</v>
      </c>
      <c r="D68" s="599"/>
      <c r="E68" s="599"/>
      <c r="F68" s="599"/>
      <c r="G68" s="600"/>
      <c r="H68" s="601"/>
      <c r="I68" s="602"/>
      <c r="J68" s="603">
        <f>SUM(J69:J81)</f>
        <v>0</v>
      </c>
    </row>
    <row r="69" spans="1:12" ht="105.6" x14ac:dyDescent="0.3">
      <c r="A69" s="591" t="s">
        <v>146</v>
      </c>
      <c r="B69" s="592" t="s">
        <v>146</v>
      </c>
      <c r="C69" s="593">
        <v>1</v>
      </c>
      <c r="D69" s="593" t="s">
        <v>290</v>
      </c>
      <c r="E69" s="593" t="s">
        <v>291</v>
      </c>
      <c r="F69" s="593" t="s">
        <v>292</v>
      </c>
      <c r="G69" s="594" t="s">
        <v>176</v>
      </c>
      <c r="H69" s="595">
        <v>22</v>
      </c>
      <c r="I69" s="596"/>
      <c r="J69" s="597">
        <f t="shared" si="0"/>
        <v>0</v>
      </c>
    </row>
    <row r="70" spans="1:12" ht="45.6" x14ac:dyDescent="0.3">
      <c r="A70" s="591" t="s">
        <v>146</v>
      </c>
      <c r="B70" s="592" t="s">
        <v>146</v>
      </c>
      <c r="C70" s="593">
        <v>2</v>
      </c>
      <c r="D70" s="593" t="s">
        <v>293</v>
      </c>
      <c r="E70" s="593" t="s">
        <v>294</v>
      </c>
      <c r="F70" s="593"/>
      <c r="G70" s="594" t="s">
        <v>173</v>
      </c>
      <c r="H70" s="595">
        <v>1</v>
      </c>
      <c r="I70" s="596"/>
      <c r="J70" s="597">
        <f t="shared" ref="J70:J133" si="1">I70*H70</f>
        <v>0</v>
      </c>
    </row>
    <row r="71" spans="1:12" ht="30.6" x14ac:dyDescent="0.3">
      <c r="A71" s="591" t="s">
        <v>146</v>
      </c>
      <c r="B71" s="592" t="s">
        <v>146</v>
      </c>
      <c r="C71" s="593">
        <v>3</v>
      </c>
      <c r="D71" s="593" t="s">
        <v>295</v>
      </c>
      <c r="E71" s="593" t="s">
        <v>296</v>
      </c>
      <c r="F71" s="593" t="s">
        <v>297</v>
      </c>
      <c r="G71" s="594" t="s">
        <v>176</v>
      </c>
      <c r="H71" s="595">
        <v>105</v>
      </c>
      <c r="I71" s="596"/>
      <c r="J71" s="597">
        <f t="shared" si="1"/>
        <v>0</v>
      </c>
    </row>
    <row r="72" spans="1:12" ht="30.6" x14ac:dyDescent="0.3">
      <c r="A72" s="591" t="s">
        <v>146</v>
      </c>
      <c r="B72" s="592" t="s">
        <v>146</v>
      </c>
      <c r="C72" s="593">
        <v>4</v>
      </c>
      <c r="D72" s="593" t="s">
        <v>298</v>
      </c>
      <c r="E72" s="593" t="s">
        <v>299</v>
      </c>
      <c r="F72" s="593" t="s">
        <v>297</v>
      </c>
      <c r="G72" s="594" t="s">
        <v>176</v>
      </c>
      <c r="H72" s="595">
        <v>72</v>
      </c>
      <c r="I72" s="596"/>
      <c r="J72" s="597">
        <f t="shared" si="1"/>
        <v>0</v>
      </c>
      <c r="L72" s="604"/>
    </row>
    <row r="73" spans="1:12" ht="45.6" x14ac:dyDescent="0.3">
      <c r="A73" s="591" t="s">
        <v>146</v>
      </c>
      <c r="B73" s="592" t="s">
        <v>146</v>
      </c>
      <c r="C73" s="593">
        <v>5</v>
      </c>
      <c r="D73" s="593" t="s">
        <v>300</v>
      </c>
      <c r="E73" s="593" t="s">
        <v>301</v>
      </c>
      <c r="F73" s="593" t="s">
        <v>302</v>
      </c>
      <c r="G73" s="594" t="s">
        <v>176</v>
      </c>
      <c r="H73" s="595">
        <v>227</v>
      </c>
      <c r="I73" s="596"/>
      <c r="J73" s="597">
        <f t="shared" si="1"/>
        <v>0</v>
      </c>
      <c r="L73" s="604"/>
    </row>
    <row r="74" spans="1:12" ht="45.6" x14ac:dyDescent="0.3">
      <c r="A74" s="591" t="s">
        <v>146</v>
      </c>
      <c r="B74" s="592" t="s">
        <v>146</v>
      </c>
      <c r="C74" s="593">
        <v>6</v>
      </c>
      <c r="D74" s="593" t="s">
        <v>303</v>
      </c>
      <c r="E74" s="593" t="s">
        <v>304</v>
      </c>
      <c r="F74" s="593" t="s">
        <v>305</v>
      </c>
      <c r="G74" s="594" t="s">
        <v>176</v>
      </c>
      <c r="H74" s="595">
        <v>105</v>
      </c>
      <c r="I74" s="596"/>
      <c r="J74" s="597">
        <f t="shared" si="1"/>
        <v>0</v>
      </c>
    </row>
    <row r="75" spans="1:12" ht="30.6" x14ac:dyDescent="0.3">
      <c r="A75" s="591" t="s">
        <v>146</v>
      </c>
      <c r="B75" s="592" t="s">
        <v>146</v>
      </c>
      <c r="C75" s="593">
        <v>7</v>
      </c>
      <c r="D75" s="593" t="s">
        <v>306</v>
      </c>
      <c r="E75" s="593" t="s">
        <v>307</v>
      </c>
      <c r="F75" s="593"/>
      <c r="G75" s="594" t="s">
        <v>176</v>
      </c>
      <c r="H75" s="595">
        <v>153</v>
      </c>
      <c r="I75" s="596"/>
      <c r="J75" s="597">
        <f t="shared" si="1"/>
        <v>0</v>
      </c>
    </row>
    <row r="76" spans="1:12" ht="30.6" x14ac:dyDescent="0.3">
      <c r="A76" s="591" t="s">
        <v>146</v>
      </c>
      <c r="B76" s="592" t="s">
        <v>146</v>
      </c>
      <c r="C76" s="593">
        <v>8</v>
      </c>
      <c r="D76" s="593" t="s">
        <v>308</v>
      </c>
      <c r="E76" s="593" t="s">
        <v>309</v>
      </c>
      <c r="F76" s="593"/>
      <c r="G76" s="594" t="s">
        <v>176</v>
      </c>
      <c r="H76" s="595">
        <v>105</v>
      </c>
      <c r="I76" s="596"/>
      <c r="J76" s="597">
        <f t="shared" si="1"/>
        <v>0</v>
      </c>
    </row>
    <row r="77" spans="1:12" ht="30.6" x14ac:dyDescent="0.3">
      <c r="A77" s="591" t="s">
        <v>146</v>
      </c>
      <c r="B77" s="592" t="s">
        <v>146</v>
      </c>
      <c r="C77" s="593">
        <v>9</v>
      </c>
      <c r="D77" s="593" t="s">
        <v>310</v>
      </c>
      <c r="E77" s="593" t="s">
        <v>311</v>
      </c>
      <c r="F77" s="593"/>
      <c r="G77" s="594" t="s">
        <v>176</v>
      </c>
      <c r="H77" s="595">
        <v>61</v>
      </c>
      <c r="I77" s="596"/>
      <c r="J77" s="597">
        <f t="shared" si="1"/>
        <v>0</v>
      </c>
      <c r="L77" s="604"/>
    </row>
    <row r="78" spans="1:12" ht="30.6" x14ac:dyDescent="0.3">
      <c r="A78" s="591" t="s">
        <v>146</v>
      </c>
      <c r="B78" s="592" t="s">
        <v>146</v>
      </c>
      <c r="C78" s="593">
        <v>10</v>
      </c>
      <c r="D78" s="593" t="s">
        <v>312</v>
      </c>
      <c r="E78" s="593" t="s">
        <v>313</v>
      </c>
      <c r="F78" s="593"/>
      <c r="G78" s="594" t="s">
        <v>176</v>
      </c>
      <c r="H78" s="595">
        <v>22</v>
      </c>
      <c r="I78" s="596"/>
      <c r="J78" s="597">
        <f t="shared" si="1"/>
        <v>0</v>
      </c>
    </row>
    <row r="79" spans="1:12" ht="30.6" x14ac:dyDescent="0.3">
      <c r="A79" s="591" t="s">
        <v>146</v>
      </c>
      <c r="B79" s="592" t="s">
        <v>146</v>
      </c>
      <c r="C79" s="593">
        <v>11</v>
      </c>
      <c r="D79" s="593" t="s">
        <v>314</v>
      </c>
      <c r="E79" s="593" t="s">
        <v>315</v>
      </c>
      <c r="F79" s="593"/>
      <c r="G79" s="594" t="s">
        <v>176</v>
      </c>
      <c r="H79" s="595">
        <v>227</v>
      </c>
      <c r="I79" s="596"/>
      <c r="J79" s="597">
        <f t="shared" si="1"/>
        <v>0</v>
      </c>
    </row>
    <row r="80" spans="1:12" ht="30.6" x14ac:dyDescent="0.3">
      <c r="A80" s="591" t="s">
        <v>146</v>
      </c>
      <c r="B80" s="592" t="s">
        <v>146</v>
      </c>
      <c r="C80" s="593">
        <v>12</v>
      </c>
      <c r="D80" s="593" t="s">
        <v>316</v>
      </c>
      <c r="E80" s="593" t="s">
        <v>317</v>
      </c>
      <c r="F80" s="593"/>
      <c r="G80" s="594" t="s">
        <v>176</v>
      </c>
      <c r="H80" s="595">
        <v>105</v>
      </c>
      <c r="I80" s="596"/>
      <c r="J80" s="597">
        <f t="shared" si="1"/>
        <v>0</v>
      </c>
    </row>
    <row r="81" spans="1:10" ht="30.6" x14ac:dyDescent="0.3">
      <c r="A81" s="591" t="s">
        <v>146</v>
      </c>
      <c r="B81" s="592" t="s">
        <v>146</v>
      </c>
      <c r="C81" s="593">
        <v>13</v>
      </c>
      <c r="D81" s="593" t="s">
        <v>318</v>
      </c>
      <c r="E81" s="593" t="s">
        <v>319</v>
      </c>
      <c r="F81" s="593"/>
      <c r="G81" s="594" t="s">
        <v>176</v>
      </c>
      <c r="H81" s="595">
        <v>336</v>
      </c>
      <c r="I81" s="596"/>
      <c r="J81" s="597">
        <f t="shared" si="1"/>
        <v>0</v>
      </c>
    </row>
    <row r="82" spans="1:10" x14ac:dyDescent="0.3">
      <c r="A82" s="583" t="s">
        <v>320</v>
      </c>
      <c r="B82" s="584" t="s">
        <v>321</v>
      </c>
      <c r="C82" s="598" t="s">
        <v>321</v>
      </c>
      <c r="D82" s="599"/>
      <c r="E82" s="599"/>
      <c r="F82" s="599"/>
      <c r="G82" s="600"/>
      <c r="H82" s="601"/>
      <c r="I82" s="602"/>
      <c r="J82" s="603">
        <f>SUM(J83:J92)</f>
        <v>0</v>
      </c>
    </row>
    <row r="83" spans="1:10" ht="45.6" x14ac:dyDescent="0.3">
      <c r="A83" s="591" t="s">
        <v>146</v>
      </c>
      <c r="B83" s="592" t="s">
        <v>146</v>
      </c>
      <c r="C83" s="593">
        <v>1</v>
      </c>
      <c r="D83" s="593" t="s">
        <v>322</v>
      </c>
      <c r="E83" s="593" t="s">
        <v>323</v>
      </c>
      <c r="F83" s="593"/>
      <c r="G83" s="594" t="s">
        <v>154</v>
      </c>
      <c r="H83" s="595">
        <v>10</v>
      </c>
      <c r="I83" s="596"/>
      <c r="J83" s="597">
        <f t="shared" si="1"/>
        <v>0</v>
      </c>
    </row>
    <row r="84" spans="1:10" ht="45.6" x14ac:dyDescent="0.3">
      <c r="A84" s="591" t="s">
        <v>146</v>
      </c>
      <c r="B84" s="592" t="s">
        <v>146</v>
      </c>
      <c r="C84" s="593">
        <v>2</v>
      </c>
      <c r="D84" s="593" t="s">
        <v>324</v>
      </c>
      <c r="E84" s="593" t="s">
        <v>325</v>
      </c>
      <c r="F84" s="593"/>
      <c r="G84" s="594" t="s">
        <v>154</v>
      </c>
      <c r="H84" s="595">
        <v>5</v>
      </c>
      <c r="I84" s="596"/>
      <c r="J84" s="597">
        <f>I84*H84</f>
        <v>0</v>
      </c>
    </row>
    <row r="85" spans="1:10" ht="30.6" x14ac:dyDescent="0.3">
      <c r="A85" s="591" t="s">
        <v>146</v>
      </c>
      <c r="B85" s="592" t="s">
        <v>146</v>
      </c>
      <c r="C85" s="593">
        <v>3</v>
      </c>
      <c r="D85" s="593" t="s">
        <v>326</v>
      </c>
      <c r="E85" s="593" t="s">
        <v>327</v>
      </c>
      <c r="F85" s="593" t="s">
        <v>328</v>
      </c>
      <c r="G85" s="594" t="s">
        <v>154</v>
      </c>
      <c r="H85" s="595">
        <v>8</v>
      </c>
      <c r="I85" s="596"/>
      <c r="J85" s="597">
        <f t="shared" si="1"/>
        <v>0</v>
      </c>
    </row>
    <row r="86" spans="1:10" ht="30.6" x14ac:dyDescent="0.3">
      <c r="A86" s="591" t="s">
        <v>146</v>
      </c>
      <c r="B86" s="592" t="s">
        <v>146</v>
      </c>
      <c r="C86" s="593">
        <v>4</v>
      </c>
      <c r="D86" s="593" t="s">
        <v>329</v>
      </c>
      <c r="E86" s="593" t="s">
        <v>330</v>
      </c>
      <c r="F86" s="593"/>
      <c r="G86" s="594" t="s">
        <v>154</v>
      </c>
      <c r="H86" s="595">
        <v>1</v>
      </c>
      <c r="I86" s="596"/>
      <c r="J86" s="597">
        <f t="shared" si="1"/>
        <v>0</v>
      </c>
    </row>
    <row r="87" spans="1:10" ht="30.6" x14ac:dyDescent="0.3">
      <c r="A87" s="591" t="s">
        <v>146</v>
      </c>
      <c r="B87" s="592" t="s">
        <v>146</v>
      </c>
      <c r="C87" s="593">
        <v>5</v>
      </c>
      <c r="D87" s="593" t="s">
        <v>331</v>
      </c>
      <c r="E87" s="593" t="s">
        <v>332</v>
      </c>
      <c r="F87" s="593"/>
      <c r="G87" s="594" t="s">
        <v>154</v>
      </c>
      <c r="H87" s="595">
        <v>10</v>
      </c>
      <c r="I87" s="596"/>
      <c r="J87" s="597">
        <f t="shared" si="1"/>
        <v>0</v>
      </c>
    </row>
    <row r="88" spans="1:10" ht="30.6" x14ac:dyDescent="0.3">
      <c r="A88" s="591" t="s">
        <v>146</v>
      </c>
      <c r="B88" s="592" t="s">
        <v>146</v>
      </c>
      <c r="C88" s="593">
        <v>6</v>
      </c>
      <c r="D88" s="593" t="s">
        <v>333</v>
      </c>
      <c r="E88" s="593" t="s">
        <v>334</v>
      </c>
      <c r="F88" s="593"/>
      <c r="G88" s="594" t="s">
        <v>154</v>
      </c>
      <c r="H88" s="595">
        <v>1</v>
      </c>
      <c r="I88" s="596"/>
      <c r="J88" s="597">
        <f t="shared" si="1"/>
        <v>0</v>
      </c>
    </row>
    <row r="89" spans="1:10" ht="30.6" x14ac:dyDescent="0.3">
      <c r="A89" s="591" t="s">
        <v>146</v>
      </c>
      <c r="B89" s="592" t="s">
        <v>146</v>
      </c>
      <c r="C89" s="593">
        <v>7</v>
      </c>
      <c r="D89" s="593" t="s">
        <v>335</v>
      </c>
      <c r="E89" s="593" t="s">
        <v>336</v>
      </c>
      <c r="F89" s="593"/>
      <c r="G89" s="594" t="s">
        <v>154</v>
      </c>
      <c r="H89" s="595">
        <v>6</v>
      </c>
      <c r="I89" s="596"/>
      <c r="J89" s="597">
        <f>I89*H89</f>
        <v>0</v>
      </c>
    </row>
    <row r="90" spans="1:10" ht="30.6" x14ac:dyDescent="0.3">
      <c r="A90" s="591" t="s">
        <v>146</v>
      </c>
      <c r="B90" s="592" t="s">
        <v>146</v>
      </c>
      <c r="C90" s="593">
        <v>8</v>
      </c>
      <c r="D90" s="593" t="s">
        <v>337</v>
      </c>
      <c r="E90" s="593" t="s">
        <v>338</v>
      </c>
      <c r="F90" s="593" t="s">
        <v>339</v>
      </c>
      <c r="G90" s="594" t="s">
        <v>154</v>
      </c>
      <c r="H90" s="595">
        <v>8</v>
      </c>
      <c r="I90" s="596"/>
      <c r="J90" s="597">
        <f t="shared" si="1"/>
        <v>0</v>
      </c>
    </row>
    <row r="91" spans="1:10" ht="30.6" x14ac:dyDescent="0.3">
      <c r="A91" s="591" t="s">
        <v>146</v>
      </c>
      <c r="B91" s="592" t="s">
        <v>146</v>
      </c>
      <c r="C91" s="593">
        <v>9</v>
      </c>
      <c r="D91" s="593" t="s">
        <v>340</v>
      </c>
      <c r="E91" s="593" t="s">
        <v>341</v>
      </c>
      <c r="F91" s="593"/>
      <c r="G91" s="594" t="s">
        <v>154</v>
      </c>
      <c r="H91" s="595">
        <v>33</v>
      </c>
      <c r="I91" s="596"/>
      <c r="J91" s="597">
        <f t="shared" si="1"/>
        <v>0</v>
      </c>
    </row>
    <row r="92" spans="1:10" ht="30.6" x14ac:dyDescent="0.3">
      <c r="A92" s="591"/>
      <c r="B92" s="592"/>
      <c r="C92" s="593">
        <v>10</v>
      </c>
      <c r="D92" s="593" t="s">
        <v>324</v>
      </c>
      <c r="E92" s="593" t="s">
        <v>342</v>
      </c>
      <c r="F92" s="593" t="s">
        <v>343</v>
      </c>
      <c r="G92" s="594" t="s">
        <v>154</v>
      </c>
      <c r="H92" s="595">
        <v>1</v>
      </c>
      <c r="I92" s="596"/>
      <c r="J92" s="597">
        <f>I92*H92</f>
        <v>0</v>
      </c>
    </row>
    <row r="93" spans="1:10" x14ac:dyDescent="0.3">
      <c r="A93" s="583" t="s">
        <v>344</v>
      </c>
      <c r="B93" s="584" t="s">
        <v>345</v>
      </c>
      <c r="C93" s="598" t="s">
        <v>345</v>
      </c>
      <c r="D93" s="599"/>
      <c r="E93" s="599"/>
      <c r="F93" s="599"/>
      <c r="G93" s="600"/>
      <c r="H93" s="601"/>
      <c r="I93" s="602"/>
      <c r="J93" s="603">
        <f>SUM(J94:J97)</f>
        <v>0</v>
      </c>
    </row>
    <row r="94" spans="1:10" ht="45.6" x14ac:dyDescent="0.3">
      <c r="A94" s="591" t="s">
        <v>146</v>
      </c>
      <c r="B94" s="592" t="s">
        <v>146</v>
      </c>
      <c r="C94" s="593">
        <v>1</v>
      </c>
      <c r="D94" s="593" t="s">
        <v>346</v>
      </c>
      <c r="E94" s="593" t="s">
        <v>347</v>
      </c>
      <c r="F94" s="593" t="s">
        <v>348</v>
      </c>
      <c r="G94" s="594" t="s">
        <v>154</v>
      </c>
      <c r="H94" s="595">
        <v>9</v>
      </c>
      <c r="I94" s="596"/>
      <c r="J94" s="597">
        <f t="shared" si="1"/>
        <v>0</v>
      </c>
    </row>
    <row r="95" spans="1:10" ht="45.6" x14ac:dyDescent="0.3">
      <c r="A95" s="591" t="s">
        <v>146</v>
      </c>
      <c r="B95" s="592" t="s">
        <v>146</v>
      </c>
      <c r="C95" s="593">
        <v>2</v>
      </c>
      <c r="D95" s="593" t="s">
        <v>290</v>
      </c>
      <c r="E95" s="593" t="s">
        <v>349</v>
      </c>
      <c r="F95" s="593" t="s">
        <v>348</v>
      </c>
      <c r="G95" s="594" t="s">
        <v>154</v>
      </c>
      <c r="H95" s="595">
        <v>8</v>
      </c>
      <c r="I95" s="596"/>
      <c r="J95" s="597">
        <f>I95*H95</f>
        <v>0</v>
      </c>
    </row>
    <row r="96" spans="1:10" ht="30.6" x14ac:dyDescent="0.3">
      <c r="A96" s="591" t="s">
        <v>146</v>
      </c>
      <c r="B96" s="592" t="s">
        <v>146</v>
      </c>
      <c r="C96" s="593">
        <v>3</v>
      </c>
      <c r="D96" s="593" t="s">
        <v>350</v>
      </c>
      <c r="E96" s="593" t="s">
        <v>351</v>
      </c>
      <c r="F96" s="593" t="s">
        <v>352</v>
      </c>
      <c r="G96" s="594" t="s">
        <v>154</v>
      </c>
      <c r="H96" s="595">
        <v>8</v>
      </c>
      <c r="I96" s="596"/>
      <c r="J96" s="597">
        <f t="shared" si="1"/>
        <v>0</v>
      </c>
    </row>
    <row r="97" spans="1:10" ht="30.6" x14ac:dyDescent="0.3">
      <c r="A97" s="591" t="s">
        <v>146</v>
      </c>
      <c r="B97" s="592" t="s">
        <v>146</v>
      </c>
      <c r="C97" s="593">
        <v>4</v>
      </c>
      <c r="D97" s="593" t="s">
        <v>353</v>
      </c>
      <c r="E97" s="593" t="s">
        <v>354</v>
      </c>
      <c r="F97" s="593" t="s">
        <v>352</v>
      </c>
      <c r="G97" s="594" t="s">
        <v>154</v>
      </c>
      <c r="H97" s="595">
        <v>9</v>
      </c>
      <c r="I97" s="596"/>
      <c r="J97" s="597">
        <f t="shared" si="1"/>
        <v>0</v>
      </c>
    </row>
    <row r="98" spans="1:10" x14ac:dyDescent="0.3">
      <c r="A98" s="583" t="s">
        <v>355</v>
      </c>
      <c r="B98" s="584" t="s">
        <v>356</v>
      </c>
      <c r="C98" s="598" t="s">
        <v>357</v>
      </c>
      <c r="D98" s="599"/>
      <c r="E98" s="599"/>
      <c r="F98" s="599"/>
      <c r="G98" s="600"/>
      <c r="H98" s="601"/>
      <c r="I98" s="602"/>
      <c r="J98" s="603">
        <f>J99+J101+J103+J107</f>
        <v>0</v>
      </c>
    </row>
    <row r="99" spans="1:10" x14ac:dyDescent="0.3">
      <c r="A99" s="583" t="s">
        <v>358</v>
      </c>
      <c r="B99" s="584" t="s">
        <v>359</v>
      </c>
      <c r="C99" s="598" t="s">
        <v>359</v>
      </c>
      <c r="D99" s="599"/>
      <c r="E99" s="599"/>
      <c r="F99" s="599"/>
      <c r="G99" s="600"/>
      <c r="H99" s="601"/>
      <c r="I99" s="602"/>
      <c r="J99" s="603">
        <f>J100</f>
        <v>0</v>
      </c>
    </row>
    <row r="100" spans="1:10" ht="45.6" x14ac:dyDescent="0.3">
      <c r="A100" s="591" t="s">
        <v>146</v>
      </c>
      <c r="B100" s="592" t="s">
        <v>146</v>
      </c>
      <c r="C100" s="593">
        <v>1</v>
      </c>
      <c r="D100" s="593" t="s">
        <v>360</v>
      </c>
      <c r="E100" s="593" t="s">
        <v>361</v>
      </c>
      <c r="F100" s="593" t="s">
        <v>362</v>
      </c>
      <c r="G100" s="594" t="s">
        <v>170</v>
      </c>
      <c r="H100" s="595">
        <v>213</v>
      </c>
      <c r="I100" s="596"/>
      <c r="J100" s="597">
        <f t="shared" si="1"/>
        <v>0</v>
      </c>
    </row>
    <row r="101" spans="1:10" x14ac:dyDescent="0.3">
      <c r="A101" s="583" t="s">
        <v>363</v>
      </c>
      <c r="B101" s="584" t="s">
        <v>364</v>
      </c>
      <c r="C101" s="598" t="s">
        <v>365</v>
      </c>
      <c r="D101" s="599"/>
      <c r="E101" s="599"/>
      <c r="F101" s="599"/>
      <c r="G101" s="600"/>
      <c r="H101" s="601"/>
      <c r="I101" s="602"/>
      <c r="J101" s="603">
        <f>J102</f>
        <v>0</v>
      </c>
    </row>
    <row r="102" spans="1:10" ht="45.6" x14ac:dyDescent="0.3">
      <c r="A102" s="591" t="s">
        <v>146</v>
      </c>
      <c r="B102" s="592" t="s">
        <v>146</v>
      </c>
      <c r="C102" s="593">
        <v>1</v>
      </c>
      <c r="D102" s="593" t="s">
        <v>366</v>
      </c>
      <c r="E102" s="593" t="s">
        <v>367</v>
      </c>
      <c r="F102" s="593"/>
      <c r="G102" s="594" t="s">
        <v>368</v>
      </c>
      <c r="H102" s="595">
        <v>6320</v>
      </c>
      <c r="I102" s="596"/>
      <c r="J102" s="597">
        <f t="shared" si="1"/>
        <v>0</v>
      </c>
    </row>
    <row r="103" spans="1:10" x14ac:dyDescent="0.3">
      <c r="A103" s="583" t="s">
        <v>369</v>
      </c>
      <c r="B103" s="584" t="s">
        <v>370</v>
      </c>
      <c r="C103" s="598" t="s">
        <v>370</v>
      </c>
      <c r="D103" s="599"/>
      <c r="E103" s="599"/>
      <c r="F103" s="599"/>
      <c r="G103" s="600"/>
      <c r="H103" s="601"/>
      <c r="I103" s="602"/>
      <c r="J103" s="603">
        <f>SUM(J104:J106)</f>
        <v>0</v>
      </c>
    </row>
    <row r="104" spans="1:10" ht="45.6" x14ac:dyDescent="0.3">
      <c r="A104" s="591" t="s">
        <v>146</v>
      </c>
      <c r="B104" s="592" t="s">
        <v>146</v>
      </c>
      <c r="C104" s="593">
        <v>1</v>
      </c>
      <c r="D104" s="593" t="s">
        <v>371</v>
      </c>
      <c r="E104" s="593" t="s">
        <v>372</v>
      </c>
      <c r="F104" s="593"/>
      <c r="G104" s="594" t="s">
        <v>173</v>
      </c>
      <c r="H104" s="595">
        <v>79</v>
      </c>
      <c r="I104" s="596"/>
      <c r="J104" s="597">
        <f t="shared" si="1"/>
        <v>0</v>
      </c>
    </row>
    <row r="105" spans="1:10" ht="30.6" x14ac:dyDescent="0.3">
      <c r="A105" s="591" t="s">
        <v>146</v>
      </c>
      <c r="B105" s="592" t="s">
        <v>146</v>
      </c>
      <c r="C105" s="593">
        <v>2</v>
      </c>
      <c r="D105" s="593" t="s">
        <v>373</v>
      </c>
      <c r="E105" s="593" t="s">
        <v>374</v>
      </c>
      <c r="F105" s="593"/>
      <c r="G105" s="594" t="s">
        <v>173</v>
      </c>
      <c r="H105" s="595">
        <v>79</v>
      </c>
      <c r="I105" s="596"/>
      <c r="J105" s="597">
        <f t="shared" si="1"/>
        <v>0</v>
      </c>
    </row>
    <row r="106" spans="1:10" ht="30.6" x14ac:dyDescent="0.3">
      <c r="A106" s="591" t="s">
        <v>146</v>
      </c>
      <c r="B106" s="592" t="s">
        <v>146</v>
      </c>
      <c r="C106" s="593">
        <v>3</v>
      </c>
      <c r="D106" s="593" t="s">
        <v>375</v>
      </c>
      <c r="E106" s="593" t="s">
        <v>376</v>
      </c>
      <c r="F106" s="593" t="s">
        <v>377</v>
      </c>
      <c r="G106" s="594" t="s">
        <v>173</v>
      </c>
      <c r="H106" s="595">
        <v>346</v>
      </c>
      <c r="I106" s="596"/>
      <c r="J106" s="597">
        <f t="shared" si="1"/>
        <v>0</v>
      </c>
    </row>
    <row r="107" spans="1:10" x14ac:dyDescent="0.3">
      <c r="A107" s="583" t="s">
        <v>378</v>
      </c>
      <c r="B107" s="584" t="s">
        <v>379</v>
      </c>
      <c r="C107" s="598" t="s">
        <v>379</v>
      </c>
      <c r="D107" s="599"/>
      <c r="E107" s="599"/>
      <c r="F107" s="599"/>
      <c r="G107" s="600"/>
      <c r="H107" s="601"/>
      <c r="I107" s="602"/>
      <c r="J107" s="603">
        <f>J108</f>
        <v>0</v>
      </c>
    </row>
    <row r="108" spans="1:10" ht="150.6" x14ac:dyDescent="0.3">
      <c r="A108" s="591" t="s">
        <v>146</v>
      </c>
      <c r="B108" s="592" t="s">
        <v>146</v>
      </c>
      <c r="C108" s="593">
        <v>1</v>
      </c>
      <c r="D108" s="593" t="s">
        <v>380</v>
      </c>
      <c r="E108" s="593" t="s">
        <v>381</v>
      </c>
      <c r="F108" s="593" t="s">
        <v>382</v>
      </c>
      <c r="G108" s="594" t="s">
        <v>173</v>
      </c>
      <c r="H108" s="595">
        <v>3916</v>
      </c>
      <c r="I108" s="596"/>
      <c r="J108" s="597">
        <f t="shared" si="1"/>
        <v>0</v>
      </c>
    </row>
    <row r="109" spans="1:10" x14ac:dyDescent="0.3">
      <c r="A109" s="583" t="s">
        <v>383</v>
      </c>
      <c r="B109" s="584" t="s">
        <v>384</v>
      </c>
      <c r="C109" s="598" t="s">
        <v>384</v>
      </c>
      <c r="D109" s="599"/>
      <c r="E109" s="599"/>
      <c r="F109" s="599"/>
      <c r="G109" s="600"/>
      <c r="H109" s="601"/>
      <c r="I109" s="602"/>
      <c r="J109" s="603">
        <f>J110+J118+J126</f>
        <v>0</v>
      </c>
    </row>
    <row r="110" spans="1:10" x14ac:dyDescent="0.3">
      <c r="A110" s="583" t="s">
        <v>385</v>
      </c>
      <c r="B110" s="584" t="s">
        <v>54</v>
      </c>
      <c r="C110" s="598" t="s">
        <v>54</v>
      </c>
      <c r="D110" s="599"/>
      <c r="E110" s="599"/>
      <c r="F110" s="599"/>
      <c r="G110" s="600"/>
      <c r="H110" s="601"/>
      <c r="I110" s="602"/>
      <c r="J110" s="603">
        <f>SUM(J111:J117)</f>
        <v>0</v>
      </c>
    </row>
    <row r="111" spans="1:10" ht="30.6" x14ac:dyDescent="0.3">
      <c r="A111" s="591" t="s">
        <v>146</v>
      </c>
      <c r="B111" s="592" t="s">
        <v>146</v>
      </c>
      <c r="C111" s="593">
        <v>1</v>
      </c>
      <c r="D111" s="593" t="s">
        <v>386</v>
      </c>
      <c r="E111" s="593" t="s">
        <v>387</v>
      </c>
      <c r="F111" s="593"/>
      <c r="G111" s="594" t="s">
        <v>154</v>
      </c>
      <c r="H111" s="595">
        <v>17</v>
      </c>
      <c r="I111" s="596"/>
      <c r="J111" s="597">
        <f t="shared" si="1"/>
        <v>0</v>
      </c>
    </row>
    <row r="112" spans="1:10" ht="30.6" x14ac:dyDescent="0.3">
      <c r="A112" s="591" t="s">
        <v>146</v>
      </c>
      <c r="B112" s="592" t="s">
        <v>146</v>
      </c>
      <c r="C112" s="593">
        <v>2</v>
      </c>
      <c r="D112" s="593" t="s">
        <v>388</v>
      </c>
      <c r="E112" s="593" t="s">
        <v>389</v>
      </c>
      <c r="F112" s="593"/>
      <c r="G112" s="594" t="s">
        <v>154</v>
      </c>
      <c r="H112" s="595">
        <v>16</v>
      </c>
      <c r="I112" s="596"/>
      <c r="J112" s="597">
        <f t="shared" si="1"/>
        <v>0</v>
      </c>
    </row>
    <row r="113" spans="1:10" ht="30.6" x14ac:dyDescent="0.3">
      <c r="A113" s="591" t="s">
        <v>146</v>
      </c>
      <c r="B113" s="592" t="s">
        <v>146</v>
      </c>
      <c r="C113" s="593">
        <v>3</v>
      </c>
      <c r="D113" s="593" t="s">
        <v>390</v>
      </c>
      <c r="E113" s="593" t="s">
        <v>391</v>
      </c>
      <c r="F113" s="593"/>
      <c r="G113" s="594" t="s">
        <v>154</v>
      </c>
      <c r="H113" s="595">
        <v>1</v>
      </c>
      <c r="I113" s="596"/>
      <c r="J113" s="597">
        <f t="shared" si="1"/>
        <v>0</v>
      </c>
    </row>
    <row r="114" spans="1:10" ht="30.6" x14ac:dyDescent="0.3">
      <c r="A114" s="591" t="s">
        <v>146</v>
      </c>
      <c r="B114" s="592" t="s">
        <v>146</v>
      </c>
      <c r="C114" s="593">
        <v>4</v>
      </c>
      <c r="D114" s="593" t="s">
        <v>392</v>
      </c>
      <c r="E114" s="593" t="s">
        <v>393</v>
      </c>
      <c r="F114" s="593"/>
      <c r="G114" s="594" t="s">
        <v>154</v>
      </c>
      <c r="H114" s="595">
        <v>7</v>
      </c>
      <c r="I114" s="596"/>
      <c r="J114" s="597">
        <f t="shared" si="1"/>
        <v>0</v>
      </c>
    </row>
    <row r="115" spans="1:10" ht="30.6" x14ac:dyDescent="0.3">
      <c r="A115" s="591" t="s">
        <v>146</v>
      </c>
      <c r="B115" s="592" t="s">
        <v>146</v>
      </c>
      <c r="C115" s="593">
        <v>5</v>
      </c>
      <c r="D115" s="593" t="s">
        <v>394</v>
      </c>
      <c r="E115" s="593" t="s">
        <v>395</v>
      </c>
      <c r="F115" s="593"/>
      <c r="G115" s="594" t="s">
        <v>154</v>
      </c>
      <c r="H115" s="595">
        <v>9</v>
      </c>
      <c r="I115" s="596"/>
      <c r="J115" s="597">
        <f t="shared" si="1"/>
        <v>0</v>
      </c>
    </row>
    <row r="116" spans="1:10" ht="45.6" x14ac:dyDescent="0.3">
      <c r="A116" s="591" t="s">
        <v>146</v>
      </c>
      <c r="B116" s="592" t="s">
        <v>146</v>
      </c>
      <c r="C116" s="593">
        <v>6</v>
      </c>
      <c r="D116" s="593" t="s">
        <v>396</v>
      </c>
      <c r="E116" s="593" t="s">
        <v>397</v>
      </c>
      <c r="F116" s="593" t="s">
        <v>398</v>
      </c>
      <c r="G116" s="594" t="s">
        <v>154</v>
      </c>
      <c r="H116" s="595">
        <v>2</v>
      </c>
      <c r="I116" s="596"/>
      <c r="J116" s="597">
        <f t="shared" si="1"/>
        <v>0</v>
      </c>
    </row>
    <row r="117" spans="1:10" ht="30.6" x14ac:dyDescent="0.3">
      <c r="A117" s="591" t="s">
        <v>146</v>
      </c>
      <c r="B117" s="592" t="s">
        <v>146</v>
      </c>
      <c r="C117" s="593">
        <v>7</v>
      </c>
      <c r="D117" s="593" t="s">
        <v>399</v>
      </c>
      <c r="E117" s="593" t="s">
        <v>400</v>
      </c>
      <c r="F117" s="593"/>
      <c r="G117" s="594" t="s">
        <v>154</v>
      </c>
      <c r="H117" s="595">
        <v>6</v>
      </c>
      <c r="I117" s="596"/>
      <c r="J117" s="597">
        <f t="shared" si="1"/>
        <v>0</v>
      </c>
    </row>
    <row r="118" spans="1:10" x14ac:dyDescent="0.3">
      <c r="A118" s="583" t="s">
        <v>401</v>
      </c>
      <c r="B118" s="584" t="s">
        <v>66</v>
      </c>
      <c r="C118" s="598" t="s">
        <v>66</v>
      </c>
      <c r="D118" s="599"/>
      <c r="E118" s="599"/>
      <c r="F118" s="599"/>
      <c r="G118" s="600"/>
      <c r="H118" s="601"/>
      <c r="I118" s="602"/>
      <c r="J118" s="603">
        <f>SUM(J119:J125)</f>
        <v>0</v>
      </c>
    </row>
    <row r="119" spans="1:10" ht="70.5" customHeight="1" x14ac:dyDescent="0.3">
      <c r="A119" s="591" t="s">
        <v>146</v>
      </c>
      <c r="B119" s="592" t="s">
        <v>146</v>
      </c>
      <c r="C119" s="593">
        <v>1</v>
      </c>
      <c r="D119" s="593" t="s">
        <v>402</v>
      </c>
      <c r="E119" s="593" t="s">
        <v>403</v>
      </c>
      <c r="F119" s="593"/>
      <c r="G119" s="594" t="s">
        <v>176</v>
      </c>
      <c r="H119" s="595">
        <v>1500</v>
      </c>
      <c r="I119" s="596"/>
      <c r="J119" s="597">
        <f t="shared" si="1"/>
        <v>0</v>
      </c>
    </row>
    <row r="120" spans="1:10" ht="45" customHeight="1" x14ac:dyDescent="0.3">
      <c r="A120" s="591" t="s">
        <v>146</v>
      </c>
      <c r="B120" s="592" t="s">
        <v>146</v>
      </c>
      <c r="C120" s="593">
        <v>2</v>
      </c>
      <c r="D120" s="593" t="s">
        <v>404</v>
      </c>
      <c r="E120" s="593" t="s">
        <v>405</v>
      </c>
      <c r="F120" s="593"/>
      <c r="G120" s="594" t="s">
        <v>176</v>
      </c>
      <c r="H120" s="595">
        <v>1500</v>
      </c>
      <c r="I120" s="596"/>
      <c r="J120" s="597">
        <f t="shared" si="1"/>
        <v>0</v>
      </c>
    </row>
    <row r="121" spans="1:10" ht="107.25" customHeight="1" x14ac:dyDescent="0.3">
      <c r="A121" s="591" t="s">
        <v>146</v>
      </c>
      <c r="B121" s="592" t="s">
        <v>146</v>
      </c>
      <c r="C121" s="593">
        <v>3</v>
      </c>
      <c r="D121" s="593" t="s">
        <v>406</v>
      </c>
      <c r="E121" s="593" t="s">
        <v>407</v>
      </c>
      <c r="F121" s="593" t="s">
        <v>408</v>
      </c>
      <c r="G121" s="594" t="s">
        <v>170</v>
      </c>
      <c r="H121" s="595">
        <v>2</v>
      </c>
      <c r="I121" s="596"/>
      <c r="J121" s="597">
        <f t="shared" si="1"/>
        <v>0</v>
      </c>
    </row>
    <row r="122" spans="1:10" ht="30.6" x14ac:dyDescent="0.3">
      <c r="A122" s="591" t="s">
        <v>146</v>
      </c>
      <c r="B122" s="592" t="s">
        <v>146</v>
      </c>
      <c r="C122" s="593">
        <v>4</v>
      </c>
      <c r="D122" s="593" t="s">
        <v>409</v>
      </c>
      <c r="E122" s="593" t="s">
        <v>410</v>
      </c>
      <c r="F122" s="593"/>
      <c r="G122" s="594" t="s">
        <v>176</v>
      </c>
      <c r="H122" s="595">
        <v>2</v>
      </c>
      <c r="I122" s="596"/>
      <c r="J122" s="597">
        <f t="shared" si="1"/>
        <v>0</v>
      </c>
    </row>
    <row r="123" spans="1:10" ht="101.25" customHeight="1" x14ac:dyDescent="0.3">
      <c r="A123" s="591" t="s">
        <v>146</v>
      </c>
      <c r="B123" s="592" t="s">
        <v>146</v>
      </c>
      <c r="C123" s="593">
        <v>5</v>
      </c>
      <c r="D123" s="593" t="s">
        <v>411</v>
      </c>
      <c r="E123" s="593" t="s">
        <v>412</v>
      </c>
      <c r="F123" s="593" t="s">
        <v>413</v>
      </c>
      <c r="G123" s="594" t="s">
        <v>176</v>
      </c>
      <c r="H123" s="595">
        <v>19</v>
      </c>
      <c r="I123" s="596"/>
      <c r="J123" s="597">
        <f t="shared" si="1"/>
        <v>0</v>
      </c>
    </row>
    <row r="124" spans="1:10" ht="65.25" customHeight="1" x14ac:dyDescent="0.3">
      <c r="A124" s="591" t="s">
        <v>146</v>
      </c>
      <c r="B124" s="592" t="s">
        <v>146</v>
      </c>
      <c r="C124" s="593">
        <v>6</v>
      </c>
      <c r="D124" s="593" t="s">
        <v>414</v>
      </c>
      <c r="E124" s="593" t="s">
        <v>415</v>
      </c>
      <c r="F124" s="593"/>
      <c r="G124" s="594" t="s">
        <v>176</v>
      </c>
      <c r="H124" s="595">
        <v>630</v>
      </c>
      <c r="I124" s="596"/>
      <c r="J124" s="597">
        <f t="shared" si="1"/>
        <v>0</v>
      </c>
    </row>
    <row r="125" spans="1:10" ht="70.5" customHeight="1" x14ac:dyDescent="0.3">
      <c r="A125" s="591" t="s">
        <v>146</v>
      </c>
      <c r="B125" s="592" t="s">
        <v>146</v>
      </c>
      <c r="C125" s="593">
        <v>7</v>
      </c>
      <c r="D125" s="593" t="s">
        <v>416</v>
      </c>
      <c r="E125" s="593" t="s">
        <v>417</v>
      </c>
      <c r="F125" s="593"/>
      <c r="G125" s="594" t="s">
        <v>176</v>
      </c>
      <c r="H125" s="595">
        <v>630</v>
      </c>
      <c r="I125" s="596"/>
      <c r="J125" s="597">
        <f t="shared" si="1"/>
        <v>0</v>
      </c>
    </row>
    <row r="126" spans="1:10" x14ac:dyDescent="0.3">
      <c r="A126" s="583" t="s">
        <v>418</v>
      </c>
      <c r="B126" s="584" t="s">
        <v>419</v>
      </c>
      <c r="C126" s="598" t="s">
        <v>420</v>
      </c>
      <c r="D126" s="599"/>
      <c r="E126" s="599"/>
      <c r="F126" s="599"/>
      <c r="G126" s="600"/>
      <c r="H126" s="601"/>
      <c r="I126" s="602"/>
      <c r="J126" s="603">
        <f>SUM(J127:J131)</f>
        <v>0</v>
      </c>
    </row>
    <row r="127" spans="1:10" ht="50.25" customHeight="1" x14ac:dyDescent="0.3">
      <c r="A127" s="591" t="s">
        <v>146</v>
      </c>
      <c r="B127" s="592" t="s">
        <v>146</v>
      </c>
      <c r="C127" s="593">
        <v>1</v>
      </c>
      <c r="D127" s="593" t="s">
        <v>421</v>
      </c>
      <c r="E127" s="593" t="s">
        <v>422</v>
      </c>
      <c r="F127" s="593"/>
      <c r="G127" s="594" t="s">
        <v>176</v>
      </c>
      <c r="H127" s="595">
        <v>180</v>
      </c>
      <c r="I127" s="596"/>
      <c r="J127" s="597">
        <f t="shared" si="1"/>
        <v>0</v>
      </c>
    </row>
    <row r="128" spans="1:10" ht="51" customHeight="1" x14ac:dyDescent="0.3">
      <c r="A128" s="591" t="s">
        <v>146</v>
      </c>
      <c r="B128" s="592" t="s">
        <v>146</v>
      </c>
      <c r="C128" s="593">
        <v>2</v>
      </c>
      <c r="D128" s="593" t="s">
        <v>423</v>
      </c>
      <c r="E128" s="593" t="s">
        <v>424</v>
      </c>
      <c r="F128" s="593"/>
      <c r="G128" s="594" t="s">
        <v>176</v>
      </c>
      <c r="H128" s="595">
        <v>112</v>
      </c>
      <c r="I128" s="596"/>
      <c r="J128" s="597">
        <f t="shared" si="1"/>
        <v>0</v>
      </c>
    </row>
    <row r="129" spans="1:10" ht="30.6" x14ac:dyDescent="0.3">
      <c r="A129" s="591" t="s">
        <v>146</v>
      </c>
      <c r="B129" s="592" t="s">
        <v>146</v>
      </c>
      <c r="C129" s="593">
        <v>3</v>
      </c>
      <c r="D129" s="593" t="s">
        <v>425</v>
      </c>
      <c r="E129" s="593" t="s">
        <v>426</v>
      </c>
      <c r="F129" s="593"/>
      <c r="G129" s="594" t="s">
        <v>154</v>
      </c>
      <c r="H129" s="595">
        <v>1</v>
      </c>
      <c r="I129" s="596"/>
      <c r="J129" s="597">
        <f t="shared" si="1"/>
        <v>0</v>
      </c>
    </row>
    <row r="130" spans="1:10" ht="45.6" x14ac:dyDescent="0.3">
      <c r="A130" s="591" t="s">
        <v>146</v>
      </c>
      <c r="B130" s="592" t="s">
        <v>146</v>
      </c>
      <c r="C130" s="593">
        <v>4</v>
      </c>
      <c r="D130" s="593" t="s">
        <v>427</v>
      </c>
      <c r="E130" s="593" t="s">
        <v>428</v>
      </c>
      <c r="F130" s="593"/>
      <c r="G130" s="594" t="s">
        <v>176</v>
      </c>
      <c r="H130" s="595">
        <v>212</v>
      </c>
      <c r="I130" s="596"/>
      <c r="J130" s="597">
        <f t="shared" si="1"/>
        <v>0</v>
      </c>
    </row>
    <row r="131" spans="1:10" ht="30.6" x14ac:dyDescent="0.3">
      <c r="A131" s="591" t="s">
        <v>146</v>
      </c>
      <c r="B131" s="592" t="s">
        <v>146</v>
      </c>
      <c r="C131" s="593">
        <v>5</v>
      </c>
      <c r="D131" s="593" t="s">
        <v>429</v>
      </c>
      <c r="E131" s="593" t="s">
        <v>430</v>
      </c>
      <c r="F131" s="593"/>
      <c r="G131" s="594" t="s">
        <v>154</v>
      </c>
      <c r="H131" s="595">
        <v>1</v>
      </c>
      <c r="I131" s="596"/>
      <c r="J131" s="597">
        <f t="shared" si="1"/>
        <v>0</v>
      </c>
    </row>
    <row r="132" spans="1:10" x14ac:dyDescent="0.3">
      <c r="A132" s="583" t="s">
        <v>431</v>
      </c>
      <c r="B132" s="584" t="s">
        <v>27</v>
      </c>
      <c r="C132" s="598" t="s">
        <v>25</v>
      </c>
      <c r="D132" s="599"/>
      <c r="E132" s="599"/>
      <c r="F132" s="599"/>
      <c r="G132" s="600"/>
      <c r="H132" s="601"/>
      <c r="I132" s="602"/>
      <c r="J132" s="603">
        <f>SUM(J133:J137)</f>
        <v>17000</v>
      </c>
    </row>
    <row r="133" spans="1:10" ht="75.599999999999994" x14ac:dyDescent="0.3">
      <c r="A133" s="591" t="s">
        <v>146</v>
      </c>
      <c r="B133" s="592" t="s">
        <v>146</v>
      </c>
      <c r="C133" s="593">
        <v>1</v>
      </c>
      <c r="D133" s="593" t="s">
        <v>432</v>
      </c>
      <c r="E133" s="984" t="s">
        <v>1042</v>
      </c>
      <c r="F133" s="984"/>
      <c r="G133" s="985" t="s">
        <v>154</v>
      </c>
      <c r="H133" s="986">
        <v>1</v>
      </c>
      <c r="I133" s="987">
        <v>9000</v>
      </c>
      <c r="J133" s="988">
        <f t="shared" si="1"/>
        <v>9000</v>
      </c>
    </row>
    <row r="134" spans="1:10" ht="48" customHeight="1" x14ac:dyDescent="0.3">
      <c r="A134" s="591" t="s">
        <v>146</v>
      </c>
      <c r="B134" s="592" t="s">
        <v>146</v>
      </c>
      <c r="C134" s="593">
        <v>4</v>
      </c>
      <c r="D134" s="593" t="s">
        <v>433</v>
      </c>
      <c r="E134" s="989" t="s">
        <v>434</v>
      </c>
      <c r="F134" s="593"/>
      <c r="G134" s="594" t="s">
        <v>154</v>
      </c>
      <c r="H134" s="595">
        <v>1</v>
      </c>
      <c r="I134" s="596">
        <v>3000</v>
      </c>
      <c r="J134" s="597">
        <f t="shared" ref="J134:J137" si="2">I134*H134</f>
        <v>3000</v>
      </c>
    </row>
    <row r="135" spans="1:10" ht="60.6" x14ac:dyDescent="0.3">
      <c r="A135" s="591" t="s">
        <v>146</v>
      </c>
      <c r="B135" s="592" t="s">
        <v>146</v>
      </c>
      <c r="C135" s="593">
        <v>5</v>
      </c>
      <c r="D135" s="593" t="s">
        <v>435</v>
      </c>
      <c r="E135" s="984" t="s">
        <v>1002</v>
      </c>
      <c r="F135" s="984"/>
      <c r="G135" s="985" t="s">
        <v>154</v>
      </c>
      <c r="H135" s="986">
        <v>1</v>
      </c>
      <c r="I135" s="987">
        <v>5000</v>
      </c>
      <c r="J135" s="988">
        <f t="shared" si="2"/>
        <v>5000</v>
      </c>
    </row>
    <row r="136" spans="1:10" ht="45.6" x14ac:dyDescent="0.3">
      <c r="A136" s="591" t="s">
        <v>146</v>
      </c>
      <c r="B136" s="592" t="s">
        <v>146</v>
      </c>
      <c r="C136" s="593">
        <v>7</v>
      </c>
      <c r="D136" s="593" t="s">
        <v>436</v>
      </c>
      <c r="E136" s="593" t="s">
        <v>437</v>
      </c>
      <c r="F136" s="593" t="s">
        <v>1018</v>
      </c>
      <c r="G136" s="594" t="s">
        <v>154</v>
      </c>
      <c r="H136" s="595">
        <v>1</v>
      </c>
      <c r="I136" s="596"/>
      <c r="J136" s="597">
        <f t="shared" si="2"/>
        <v>0</v>
      </c>
    </row>
    <row r="137" spans="1:10" ht="30.6" x14ac:dyDescent="0.3">
      <c r="A137" s="605" t="s">
        <v>146</v>
      </c>
      <c r="B137" s="606" t="s">
        <v>146</v>
      </c>
      <c r="C137" s="607">
        <v>8</v>
      </c>
      <c r="D137" s="607" t="s">
        <v>438</v>
      </c>
      <c r="E137" s="607" t="s">
        <v>439</v>
      </c>
      <c r="F137" s="607"/>
      <c r="G137" s="608" t="s">
        <v>154</v>
      </c>
      <c r="H137" s="609">
        <v>1</v>
      </c>
      <c r="I137" s="610"/>
      <c r="J137" s="611">
        <f t="shared" si="2"/>
        <v>0</v>
      </c>
    </row>
    <row r="138" spans="1:10" x14ac:dyDescent="0.3">
      <c r="A138" s="612"/>
      <c r="B138" s="612"/>
      <c r="C138" s="613"/>
      <c r="D138" s="614"/>
      <c r="E138" s="614"/>
      <c r="F138" s="614"/>
      <c r="G138" s="615"/>
      <c r="H138" s="616"/>
      <c r="I138" s="617"/>
      <c r="J138" s="618"/>
    </row>
    <row r="139" spans="1:10" ht="70.5" customHeight="1" x14ac:dyDescent="0.3">
      <c r="A139" s="619"/>
      <c r="B139" s="619"/>
      <c r="C139" s="620"/>
      <c r="D139" s="620"/>
      <c r="E139" s="620"/>
      <c r="F139" s="620"/>
      <c r="G139" s="621"/>
      <c r="H139" s="622"/>
      <c r="I139" s="623"/>
      <c r="J139" s="624"/>
    </row>
  </sheetData>
  <dataValidations disablePrompts="1" count="1">
    <dataValidation type="list" allowBlank="1" showInputMessage="1" showErrorMessage="1" sqref="G357:G65534 JC357:JC65534 SY357:SY65534 ACU357:ACU65534 AMQ357:AMQ65534 AWM357:AWM65534 BGI357:BGI65534 BQE357:BQE65534 CAA357:CAA65534 CJW357:CJW65534 CTS357:CTS65534 DDO357:DDO65534 DNK357:DNK65534 DXG357:DXG65534 EHC357:EHC65534 EQY357:EQY65534 FAU357:FAU65534 FKQ357:FKQ65534 FUM357:FUM65534 GEI357:GEI65534 GOE357:GOE65534 GYA357:GYA65534 HHW357:HHW65534 HRS357:HRS65534 IBO357:IBO65534 ILK357:ILK65534 IVG357:IVG65534 JFC357:JFC65534 JOY357:JOY65534 JYU357:JYU65534 KIQ357:KIQ65534 KSM357:KSM65534 LCI357:LCI65534 LME357:LME65534 LWA357:LWA65534 MFW357:MFW65534 MPS357:MPS65534 MZO357:MZO65534 NJK357:NJK65534 NTG357:NTG65534 ODC357:ODC65534 OMY357:OMY65534 OWU357:OWU65534 PGQ357:PGQ65534 PQM357:PQM65534 QAI357:QAI65534 QKE357:QKE65534 QUA357:QUA65534 RDW357:RDW65534 RNS357:RNS65534 RXO357:RXO65534 SHK357:SHK65534 SRG357:SRG65534 TBC357:TBC65534 TKY357:TKY65534 TUU357:TUU65534 UEQ357:UEQ65534 UOM357:UOM65534 UYI357:UYI65534 VIE357:VIE65534 VSA357:VSA65534 WBW357:WBW65534 WLS357:WLS65534 WVO357:WVO65534 G65893:G131070 JC65893:JC131070 SY65893:SY131070 ACU65893:ACU131070 AMQ65893:AMQ131070 AWM65893:AWM131070 BGI65893:BGI131070 BQE65893:BQE131070 CAA65893:CAA131070 CJW65893:CJW131070 CTS65893:CTS131070 DDO65893:DDO131070 DNK65893:DNK131070 DXG65893:DXG131070 EHC65893:EHC131070 EQY65893:EQY131070 FAU65893:FAU131070 FKQ65893:FKQ131070 FUM65893:FUM131070 GEI65893:GEI131070 GOE65893:GOE131070 GYA65893:GYA131070 HHW65893:HHW131070 HRS65893:HRS131070 IBO65893:IBO131070 ILK65893:ILK131070 IVG65893:IVG131070 JFC65893:JFC131070 JOY65893:JOY131070 JYU65893:JYU131070 KIQ65893:KIQ131070 KSM65893:KSM131070 LCI65893:LCI131070 LME65893:LME131070 LWA65893:LWA131070 MFW65893:MFW131070 MPS65893:MPS131070 MZO65893:MZO131070 NJK65893:NJK131070 NTG65893:NTG131070 ODC65893:ODC131070 OMY65893:OMY131070 OWU65893:OWU131070 PGQ65893:PGQ131070 PQM65893:PQM131070 QAI65893:QAI131070 QKE65893:QKE131070 QUA65893:QUA131070 RDW65893:RDW131070 RNS65893:RNS131070 RXO65893:RXO131070 SHK65893:SHK131070 SRG65893:SRG131070 TBC65893:TBC131070 TKY65893:TKY131070 TUU65893:TUU131070 UEQ65893:UEQ131070 UOM65893:UOM131070 UYI65893:UYI131070 VIE65893:VIE131070 VSA65893:VSA131070 WBW65893:WBW131070 WLS65893:WLS131070 WVO65893:WVO131070 G131429:G196606 JC131429:JC196606 SY131429:SY196606 ACU131429:ACU196606 AMQ131429:AMQ196606 AWM131429:AWM196606 BGI131429:BGI196606 BQE131429:BQE196606 CAA131429:CAA196606 CJW131429:CJW196606 CTS131429:CTS196606 DDO131429:DDO196606 DNK131429:DNK196606 DXG131429:DXG196606 EHC131429:EHC196606 EQY131429:EQY196606 FAU131429:FAU196606 FKQ131429:FKQ196606 FUM131429:FUM196606 GEI131429:GEI196606 GOE131429:GOE196606 GYA131429:GYA196606 HHW131429:HHW196606 HRS131429:HRS196606 IBO131429:IBO196606 ILK131429:ILK196606 IVG131429:IVG196606 JFC131429:JFC196606 JOY131429:JOY196606 JYU131429:JYU196606 KIQ131429:KIQ196606 KSM131429:KSM196606 LCI131429:LCI196606 LME131429:LME196606 LWA131429:LWA196606 MFW131429:MFW196606 MPS131429:MPS196606 MZO131429:MZO196606 NJK131429:NJK196606 NTG131429:NTG196606 ODC131429:ODC196606 OMY131429:OMY196606 OWU131429:OWU196606 PGQ131429:PGQ196606 PQM131429:PQM196606 QAI131429:QAI196606 QKE131429:QKE196606 QUA131429:QUA196606 RDW131429:RDW196606 RNS131429:RNS196606 RXO131429:RXO196606 SHK131429:SHK196606 SRG131429:SRG196606 TBC131429:TBC196606 TKY131429:TKY196606 TUU131429:TUU196606 UEQ131429:UEQ196606 UOM131429:UOM196606 UYI131429:UYI196606 VIE131429:VIE196606 VSA131429:VSA196606 WBW131429:WBW196606 WLS131429:WLS196606 WVO131429:WVO196606 G196965:G262142 JC196965:JC262142 SY196965:SY262142 ACU196965:ACU262142 AMQ196965:AMQ262142 AWM196965:AWM262142 BGI196965:BGI262142 BQE196965:BQE262142 CAA196965:CAA262142 CJW196965:CJW262142 CTS196965:CTS262142 DDO196965:DDO262142 DNK196965:DNK262142 DXG196965:DXG262142 EHC196965:EHC262142 EQY196965:EQY262142 FAU196965:FAU262142 FKQ196965:FKQ262142 FUM196965:FUM262142 GEI196965:GEI262142 GOE196965:GOE262142 GYA196965:GYA262142 HHW196965:HHW262142 HRS196965:HRS262142 IBO196965:IBO262142 ILK196965:ILK262142 IVG196965:IVG262142 JFC196965:JFC262142 JOY196965:JOY262142 JYU196965:JYU262142 KIQ196965:KIQ262142 KSM196965:KSM262142 LCI196965:LCI262142 LME196965:LME262142 LWA196965:LWA262142 MFW196965:MFW262142 MPS196965:MPS262142 MZO196965:MZO262142 NJK196965:NJK262142 NTG196965:NTG262142 ODC196965:ODC262142 OMY196965:OMY262142 OWU196965:OWU262142 PGQ196965:PGQ262142 PQM196965:PQM262142 QAI196965:QAI262142 QKE196965:QKE262142 QUA196965:QUA262142 RDW196965:RDW262142 RNS196965:RNS262142 RXO196965:RXO262142 SHK196965:SHK262142 SRG196965:SRG262142 TBC196965:TBC262142 TKY196965:TKY262142 TUU196965:TUU262142 UEQ196965:UEQ262142 UOM196965:UOM262142 UYI196965:UYI262142 VIE196965:VIE262142 VSA196965:VSA262142 WBW196965:WBW262142 WLS196965:WLS262142 WVO196965:WVO262142 G262501:G327678 JC262501:JC327678 SY262501:SY327678 ACU262501:ACU327678 AMQ262501:AMQ327678 AWM262501:AWM327678 BGI262501:BGI327678 BQE262501:BQE327678 CAA262501:CAA327678 CJW262501:CJW327678 CTS262501:CTS327678 DDO262501:DDO327678 DNK262501:DNK327678 DXG262501:DXG327678 EHC262501:EHC327678 EQY262501:EQY327678 FAU262501:FAU327678 FKQ262501:FKQ327678 FUM262501:FUM327678 GEI262501:GEI327678 GOE262501:GOE327678 GYA262501:GYA327678 HHW262501:HHW327678 HRS262501:HRS327678 IBO262501:IBO327678 ILK262501:ILK327678 IVG262501:IVG327678 JFC262501:JFC327678 JOY262501:JOY327678 JYU262501:JYU327678 KIQ262501:KIQ327678 KSM262501:KSM327678 LCI262501:LCI327678 LME262501:LME327678 LWA262501:LWA327678 MFW262501:MFW327678 MPS262501:MPS327678 MZO262501:MZO327678 NJK262501:NJK327678 NTG262501:NTG327678 ODC262501:ODC327678 OMY262501:OMY327678 OWU262501:OWU327678 PGQ262501:PGQ327678 PQM262501:PQM327678 QAI262501:QAI327678 QKE262501:QKE327678 QUA262501:QUA327678 RDW262501:RDW327678 RNS262501:RNS327678 RXO262501:RXO327678 SHK262501:SHK327678 SRG262501:SRG327678 TBC262501:TBC327678 TKY262501:TKY327678 TUU262501:TUU327678 UEQ262501:UEQ327678 UOM262501:UOM327678 UYI262501:UYI327678 VIE262501:VIE327678 VSA262501:VSA327678 WBW262501:WBW327678 WLS262501:WLS327678 WVO262501:WVO327678 G328037:G393214 JC328037:JC393214 SY328037:SY393214 ACU328037:ACU393214 AMQ328037:AMQ393214 AWM328037:AWM393214 BGI328037:BGI393214 BQE328037:BQE393214 CAA328037:CAA393214 CJW328037:CJW393214 CTS328037:CTS393214 DDO328037:DDO393214 DNK328037:DNK393214 DXG328037:DXG393214 EHC328037:EHC393214 EQY328037:EQY393214 FAU328037:FAU393214 FKQ328037:FKQ393214 FUM328037:FUM393214 GEI328037:GEI393214 GOE328037:GOE393214 GYA328037:GYA393214 HHW328037:HHW393214 HRS328037:HRS393214 IBO328037:IBO393214 ILK328037:ILK393214 IVG328037:IVG393214 JFC328037:JFC393214 JOY328037:JOY393214 JYU328037:JYU393214 KIQ328037:KIQ393214 KSM328037:KSM393214 LCI328037:LCI393214 LME328037:LME393214 LWA328037:LWA393214 MFW328037:MFW393214 MPS328037:MPS393214 MZO328037:MZO393214 NJK328037:NJK393214 NTG328037:NTG393214 ODC328037:ODC393214 OMY328037:OMY393214 OWU328037:OWU393214 PGQ328037:PGQ393214 PQM328037:PQM393214 QAI328037:QAI393214 QKE328037:QKE393214 QUA328037:QUA393214 RDW328037:RDW393214 RNS328037:RNS393214 RXO328037:RXO393214 SHK328037:SHK393214 SRG328037:SRG393214 TBC328037:TBC393214 TKY328037:TKY393214 TUU328037:TUU393214 UEQ328037:UEQ393214 UOM328037:UOM393214 UYI328037:UYI393214 VIE328037:VIE393214 VSA328037:VSA393214 WBW328037:WBW393214 WLS328037:WLS393214 WVO328037:WVO393214 G393573:G458750 JC393573:JC458750 SY393573:SY458750 ACU393573:ACU458750 AMQ393573:AMQ458750 AWM393573:AWM458750 BGI393573:BGI458750 BQE393573:BQE458750 CAA393573:CAA458750 CJW393573:CJW458750 CTS393573:CTS458750 DDO393573:DDO458750 DNK393573:DNK458750 DXG393573:DXG458750 EHC393573:EHC458750 EQY393573:EQY458750 FAU393573:FAU458750 FKQ393573:FKQ458750 FUM393573:FUM458750 GEI393573:GEI458750 GOE393573:GOE458750 GYA393573:GYA458750 HHW393573:HHW458750 HRS393573:HRS458750 IBO393573:IBO458750 ILK393573:ILK458750 IVG393573:IVG458750 JFC393573:JFC458750 JOY393573:JOY458750 JYU393573:JYU458750 KIQ393573:KIQ458750 KSM393573:KSM458750 LCI393573:LCI458750 LME393573:LME458750 LWA393573:LWA458750 MFW393573:MFW458750 MPS393573:MPS458750 MZO393573:MZO458750 NJK393573:NJK458750 NTG393573:NTG458750 ODC393573:ODC458750 OMY393573:OMY458750 OWU393573:OWU458750 PGQ393573:PGQ458750 PQM393573:PQM458750 QAI393573:QAI458750 QKE393573:QKE458750 QUA393573:QUA458750 RDW393573:RDW458750 RNS393573:RNS458750 RXO393573:RXO458750 SHK393573:SHK458750 SRG393573:SRG458750 TBC393573:TBC458750 TKY393573:TKY458750 TUU393573:TUU458750 UEQ393573:UEQ458750 UOM393573:UOM458750 UYI393573:UYI458750 VIE393573:VIE458750 VSA393573:VSA458750 WBW393573:WBW458750 WLS393573:WLS458750 WVO393573:WVO458750 G459109:G524286 JC459109:JC524286 SY459109:SY524286 ACU459109:ACU524286 AMQ459109:AMQ524286 AWM459109:AWM524286 BGI459109:BGI524286 BQE459109:BQE524286 CAA459109:CAA524286 CJW459109:CJW524286 CTS459109:CTS524286 DDO459109:DDO524286 DNK459109:DNK524286 DXG459109:DXG524286 EHC459109:EHC524286 EQY459109:EQY524286 FAU459109:FAU524286 FKQ459109:FKQ524286 FUM459109:FUM524286 GEI459109:GEI524286 GOE459109:GOE524286 GYA459109:GYA524286 HHW459109:HHW524286 HRS459109:HRS524286 IBO459109:IBO524286 ILK459109:ILK524286 IVG459109:IVG524286 JFC459109:JFC524286 JOY459109:JOY524286 JYU459109:JYU524286 KIQ459109:KIQ524286 KSM459109:KSM524286 LCI459109:LCI524286 LME459109:LME524286 LWA459109:LWA524286 MFW459109:MFW524286 MPS459109:MPS524286 MZO459109:MZO524286 NJK459109:NJK524286 NTG459109:NTG524286 ODC459109:ODC524286 OMY459109:OMY524286 OWU459109:OWU524286 PGQ459109:PGQ524286 PQM459109:PQM524286 QAI459109:QAI524286 QKE459109:QKE524286 QUA459109:QUA524286 RDW459109:RDW524286 RNS459109:RNS524286 RXO459109:RXO524286 SHK459109:SHK524286 SRG459109:SRG524286 TBC459109:TBC524286 TKY459109:TKY524286 TUU459109:TUU524286 UEQ459109:UEQ524286 UOM459109:UOM524286 UYI459109:UYI524286 VIE459109:VIE524286 VSA459109:VSA524286 WBW459109:WBW524286 WLS459109:WLS524286 WVO459109:WVO524286 G524645:G589822 JC524645:JC589822 SY524645:SY589822 ACU524645:ACU589822 AMQ524645:AMQ589822 AWM524645:AWM589822 BGI524645:BGI589822 BQE524645:BQE589822 CAA524645:CAA589822 CJW524645:CJW589822 CTS524645:CTS589822 DDO524645:DDO589822 DNK524645:DNK589822 DXG524645:DXG589822 EHC524645:EHC589822 EQY524645:EQY589822 FAU524645:FAU589822 FKQ524645:FKQ589822 FUM524645:FUM589822 GEI524645:GEI589822 GOE524645:GOE589822 GYA524645:GYA589822 HHW524645:HHW589822 HRS524645:HRS589822 IBO524645:IBO589822 ILK524645:ILK589822 IVG524645:IVG589822 JFC524645:JFC589822 JOY524645:JOY589822 JYU524645:JYU589822 KIQ524645:KIQ589822 KSM524645:KSM589822 LCI524645:LCI589822 LME524645:LME589822 LWA524645:LWA589822 MFW524645:MFW589822 MPS524645:MPS589822 MZO524645:MZO589822 NJK524645:NJK589822 NTG524645:NTG589822 ODC524645:ODC589822 OMY524645:OMY589822 OWU524645:OWU589822 PGQ524645:PGQ589822 PQM524645:PQM589822 QAI524645:QAI589822 QKE524645:QKE589822 QUA524645:QUA589822 RDW524645:RDW589822 RNS524645:RNS589822 RXO524645:RXO589822 SHK524645:SHK589822 SRG524645:SRG589822 TBC524645:TBC589822 TKY524645:TKY589822 TUU524645:TUU589822 UEQ524645:UEQ589822 UOM524645:UOM589822 UYI524645:UYI589822 VIE524645:VIE589822 VSA524645:VSA589822 WBW524645:WBW589822 WLS524645:WLS589822 WVO524645:WVO589822 G590181:G655358 JC590181:JC655358 SY590181:SY655358 ACU590181:ACU655358 AMQ590181:AMQ655358 AWM590181:AWM655358 BGI590181:BGI655358 BQE590181:BQE655358 CAA590181:CAA655358 CJW590181:CJW655358 CTS590181:CTS655358 DDO590181:DDO655358 DNK590181:DNK655358 DXG590181:DXG655358 EHC590181:EHC655358 EQY590181:EQY655358 FAU590181:FAU655358 FKQ590181:FKQ655358 FUM590181:FUM655358 GEI590181:GEI655358 GOE590181:GOE655358 GYA590181:GYA655358 HHW590181:HHW655358 HRS590181:HRS655358 IBO590181:IBO655358 ILK590181:ILK655358 IVG590181:IVG655358 JFC590181:JFC655358 JOY590181:JOY655358 JYU590181:JYU655358 KIQ590181:KIQ655358 KSM590181:KSM655358 LCI590181:LCI655358 LME590181:LME655358 LWA590181:LWA655358 MFW590181:MFW655358 MPS590181:MPS655358 MZO590181:MZO655358 NJK590181:NJK655358 NTG590181:NTG655358 ODC590181:ODC655358 OMY590181:OMY655358 OWU590181:OWU655358 PGQ590181:PGQ655358 PQM590181:PQM655358 QAI590181:QAI655358 QKE590181:QKE655358 QUA590181:QUA655358 RDW590181:RDW655358 RNS590181:RNS655358 RXO590181:RXO655358 SHK590181:SHK655358 SRG590181:SRG655358 TBC590181:TBC655358 TKY590181:TKY655358 TUU590181:TUU655358 UEQ590181:UEQ655358 UOM590181:UOM655358 UYI590181:UYI655358 VIE590181:VIE655358 VSA590181:VSA655358 WBW590181:WBW655358 WLS590181:WLS655358 WVO590181:WVO655358 G655717:G720894 JC655717:JC720894 SY655717:SY720894 ACU655717:ACU720894 AMQ655717:AMQ720894 AWM655717:AWM720894 BGI655717:BGI720894 BQE655717:BQE720894 CAA655717:CAA720894 CJW655717:CJW720894 CTS655717:CTS720894 DDO655717:DDO720894 DNK655717:DNK720894 DXG655717:DXG720894 EHC655717:EHC720894 EQY655717:EQY720894 FAU655717:FAU720894 FKQ655717:FKQ720894 FUM655717:FUM720894 GEI655717:GEI720894 GOE655717:GOE720894 GYA655717:GYA720894 HHW655717:HHW720894 HRS655717:HRS720894 IBO655717:IBO720894 ILK655717:ILK720894 IVG655717:IVG720894 JFC655717:JFC720894 JOY655717:JOY720894 JYU655717:JYU720894 KIQ655717:KIQ720894 KSM655717:KSM720894 LCI655717:LCI720894 LME655717:LME720894 LWA655717:LWA720894 MFW655717:MFW720894 MPS655717:MPS720894 MZO655717:MZO720894 NJK655717:NJK720894 NTG655717:NTG720894 ODC655717:ODC720894 OMY655717:OMY720894 OWU655717:OWU720894 PGQ655717:PGQ720894 PQM655717:PQM720894 QAI655717:QAI720894 QKE655717:QKE720894 QUA655717:QUA720894 RDW655717:RDW720894 RNS655717:RNS720894 RXO655717:RXO720894 SHK655717:SHK720894 SRG655717:SRG720894 TBC655717:TBC720894 TKY655717:TKY720894 TUU655717:TUU720894 UEQ655717:UEQ720894 UOM655717:UOM720894 UYI655717:UYI720894 VIE655717:VIE720894 VSA655717:VSA720894 WBW655717:WBW720894 WLS655717:WLS720894 WVO655717:WVO720894 G721253:G786430 JC721253:JC786430 SY721253:SY786430 ACU721253:ACU786430 AMQ721253:AMQ786430 AWM721253:AWM786430 BGI721253:BGI786430 BQE721253:BQE786430 CAA721253:CAA786430 CJW721253:CJW786430 CTS721253:CTS786430 DDO721253:DDO786430 DNK721253:DNK786430 DXG721253:DXG786430 EHC721253:EHC786430 EQY721253:EQY786430 FAU721253:FAU786430 FKQ721253:FKQ786430 FUM721253:FUM786430 GEI721253:GEI786430 GOE721253:GOE786430 GYA721253:GYA786430 HHW721253:HHW786430 HRS721253:HRS786430 IBO721253:IBO786430 ILK721253:ILK786430 IVG721253:IVG786430 JFC721253:JFC786430 JOY721253:JOY786430 JYU721253:JYU786430 KIQ721253:KIQ786430 KSM721253:KSM786430 LCI721253:LCI786430 LME721253:LME786430 LWA721253:LWA786430 MFW721253:MFW786430 MPS721253:MPS786430 MZO721253:MZO786430 NJK721253:NJK786430 NTG721253:NTG786430 ODC721253:ODC786430 OMY721253:OMY786430 OWU721253:OWU786430 PGQ721253:PGQ786430 PQM721253:PQM786430 QAI721253:QAI786430 QKE721253:QKE786430 QUA721253:QUA786430 RDW721253:RDW786430 RNS721253:RNS786430 RXO721253:RXO786430 SHK721253:SHK786430 SRG721253:SRG786430 TBC721253:TBC786430 TKY721253:TKY786430 TUU721253:TUU786430 UEQ721253:UEQ786430 UOM721253:UOM786430 UYI721253:UYI786430 VIE721253:VIE786430 VSA721253:VSA786430 WBW721253:WBW786430 WLS721253:WLS786430 WVO721253:WVO786430 G786789:G851966 JC786789:JC851966 SY786789:SY851966 ACU786789:ACU851966 AMQ786789:AMQ851966 AWM786789:AWM851966 BGI786789:BGI851966 BQE786789:BQE851966 CAA786789:CAA851966 CJW786789:CJW851966 CTS786789:CTS851966 DDO786789:DDO851966 DNK786789:DNK851966 DXG786789:DXG851966 EHC786789:EHC851966 EQY786789:EQY851966 FAU786789:FAU851966 FKQ786789:FKQ851966 FUM786789:FUM851966 GEI786789:GEI851966 GOE786789:GOE851966 GYA786789:GYA851966 HHW786789:HHW851966 HRS786789:HRS851966 IBO786789:IBO851966 ILK786789:ILK851966 IVG786789:IVG851966 JFC786789:JFC851966 JOY786789:JOY851966 JYU786789:JYU851966 KIQ786789:KIQ851966 KSM786789:KSM851966 LCI786789:LCI851966 LME786789:LME851966 LWA786789:LWA851966 MFW786789:MFW851966 MPS786789:MPS851966 MZO786789:MZO851966 NJK786789:NJK851966 NTG786789:NTG851966 ODC786789:ODC851966 OMY786789:OMY851966 OWU786789:OWU851966 PGQ786789:PGQ851966 PQM786789:PQM851966 QAI786789:QAI851966 QKE786789:QKE851966 QUA786789:QUA851966 RDW786789:RDW851966 RNS786789:RNS851966 RXO786789:RXO851966 SHK786789:SHK851966 SRG786789:SRG851966 TBC786789:TBC851966 TKY786789:TKY851966 TUU786789:TUU851966 UEQ786789:UEQ851966 UOM786789:UOM851966 UYI786789:UYI851966 VIE786789:VIE851966 VSA786789:VSA851966 WBW786789:WBW851966 WLS786789:WLS851966 WVO786789:WVO851966 G852325:G917502 JC852325:JC917502 SY852325:SY917502 ACU852325:ACU917502 AMQ852325:AMQ917502 AWM852325:AWM917502 BGI852325:BGI917502 BQE852325:BQE917502 CAA852325:CAA917502 CJW852325:CJW917502 CTS852325:CTS917502 DDO852325:DDO917502 DNK852325:DNK917502 DXG852325:DXG917502 EHC852325:EHC917502 EQY852325:EQY917502 FAU852325:FAU917502 FKQ852325:FKQ917502 FUM852325:FUM917502 GEI852325:GEI917502 GOE852325:GOE917502 GYA852325:GYA917502 HHW852325:HHW917502 HRS852325:HRS917502 IBO852325:IBO917502 ILK852325:ILK917502 IVG852325:IVG917502 JFC852325:JFC917502 JOY852325:JOY917502 JYU852325:JYU917502 KIQ852325:KIQ917502 KSM852325:KSM917502 LCI852325:LCI917502 LME852325:LME917502 LWA852325:LWA917502 MFW852325:MFW917502 MPS852325:MPS917502 MZO852325:MZO917502 NJK852325:NJK917502 NTG852325:NTG917502 ODC852325:ODC917502 OMY852325:OMY917502 OWU852325:OWU917502 PGQ852325:PGQ917502 PQM852325:PQM917502 QAI852325:QAI917502 QKE852325:QKE917502 QUA852325:QUA917502 RDW852325:RDW917502 RNS852325:RNS917502 RXO852325:RXO917502 SHK852325:SHK917502 SRG852325:SRG917502 TBC852325:TBC917502 TKY852325:TKY917502 TUU852325:TUU917502 UEQ852325:UEQ917502 UOM852325:UOM917502 UYI852325:UYI917502 VIE852325:VIE917502 VSA852325:VSA917502 WBW852325:WBW917502 WLS852325:WLS917502 WVO852325:WVO917502 G917861:G983038 JC917861:JC983038 SY917861:SY983038 ACU917861:ACU983038 AMQ917861:AMQ983038 AWM917861:AWM983038 BGI917861:BGI983038 BQE917861:BQE983038 CAA917861:CAA983038 CJW917861:CJW983038 CTS917861:CTS983038 DDO917861:DDO983038 DNK917861:DNK983038 DXG917861:DXG983038 EHC917861:EHC983038 EQY917861:EQY983038 FAU917861:FAU983038 FKQ917861:FKQ983038 FUM917861:FUM983038 GEI917861:GEI983038 GOE917861:GOE983038 GYA917861:GYA983038 HHW917861:HHW983038 HRS917861:HRS983038 IBO917861:IBO983038 ILK917861:ILK983038 IVG917861:IVG983038 JFC917861:JFC983038 JOY917861:JOY983038 JYU917861:JYU983038 KIQ917861:KIQ983038 KSM917861:KSM983038 LCI917861:LCI983038 LME917861:LME983038 LWA917861:LWA983038 MFW917861:MFW983038 MPS917861:MPS983038 MZO917861:MZO983038 NJK917861:NJK983038 NTG917861:NTG983038 ODC917861:ODC983038 OMY917861:OMY983038 OWU917861:OWU983038 PGQ917861:PGQ983038 PQM917861:PQM983038 QAI917861:QAI983038 QKE917861:QKE983038 QUA917861:QUA983038 RDW917861:RDW983038 RNS917861:RNS983038 RXO917861:RXO983038 SHK917861:SHK983038 SRG917861:SRG983038 TBC917861:TBC983038 TKY917861:TKY983038 TUU917861:TUU983038 UEQ917861:UEQ983038 UOM917861:UOM983038 UYI917861:UYI983038 VIE917861:VIE983038 VSA917861:VSA983038 WBW917861:WBW983038 WLS917861:WLS983038 WVO917861:WVO983038 G983397:G1048576 JC983397:JC1048576 SY983397:SY1048576 ACU983397:ACU1048576 AMQ983397:AMQ1048576 AWM983397:AWM1048576 BGI983397:BGI1048576 BQE983397:BQE1048576 CAA983397:CAA1048576 CJW983397:CJW1048576 CTS983397:CTS1048576 DDO983397:DDO1048576 DNK983397:DNK1048576 DXG983397:DXG1048576 EHC983397:EHC1048576 EQY983397:EQY1048576 FAU983397:FAU1048576 FKQ983397:FKQ1048576 FUM983397:FUM1048576 GEI983397:GEI1048576 GOE983397:GOE1048576 GYA983397:GYA1048576 HHW983397:HHW1048576 HRS983397:HRS1048576 IBO983397:IBO1048576 ILK983397:ILK1048576 IVG983397:IVG1048576 JFC983397:JFC1048576 JOY983397:JOY1048576 JYU983397:JYU1048576 KIQ983397:KIQ1048576 KSM983397:KSM1048576 LCI983397:LCI1048576 LME983397:LME1048576 LWA983397:LWA1048576 MFW983397:MFW1048576 MPS983397:MPS1048576 MZO983397:MZO1048576 NJK983397:NJK1048576 NTG983397:NTG1048576 ODC983397:ODC1048576 OMY983397:OMY1048576 OWU983397:OWU1048576 PGQ983397:PGQ1048576 PQM983397:PQM1048576 QAI983397:QAI1048576 QKE983397:QKE1048576 QUA983397:QUA1048576 RDW983397:RDW1048576 RNS983397:RNS1048576 RXO983397:RXO1048576 SHK983397:SHK1048576 SRG983397:SRG1048576 TBC983397:TBC1048576 TKY983397:TKY1048576 TUU983397:TUU1048576 UEQ983397:UEQ1048576 UOM983397:UOM1048576 UYI983397:UYI1048576 VIE983397:VIE1048576 VSA983397:VSA1048576 WBW983397:WBW1048576 WLS983397:WLS1048576 WVO983397:WVO1048576" xr:uid="{00000000-0002-0000-1100-000000000000}">
      <formula1>ME</formula1>
    </dataValidation>
  </dataValidations>
  <pageMargins left="0.7" right="0.7" top="0.75" bottom="0.75" header="0.3" footer="0.3"/>
  <pageSetup paperSize="9" scale="53" fitToHeight="0" orientation="portrait" r:id="rId1"/>
  <ignoredErrors>
    <ignoredError sqref="J132"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I23"/>
  <sheetViews>
    <sheetView showWhiteSpace="0" view="pageBreakPreview" zoomScale="115" zoomScaleNormal="115" zoomScaleSheetLayoutView="115" workbookViewId="0">
      <selection activeCell="D20" sqref="D20"/>
    </sheetView>
  </sheetViews>
  <sheetFormatPr defaultColWidth="5.6640625" defaultRowHeight="13.8" x14ac:dyDescent="0.3"/>
  <cols>
    <col min="1" max="1" width="8.6640625" style="1" customWidth="1"/>
    <col min="2" max="2" width="63.33203125" style="3" customWidth="1"/>
    <col min="3" max="3" width="13.33203125" style="3" customWidth="1"/>
    <col min="4" max="4" width="19.5546875" style="2" customWidth="1"/>
    <col min="5" max="5" width="9.109375" style="4" hidden="1" customWidth="1"/>
    <col min="6" max="254" width="9.109375" style="4" customWidth="1"/>
    <col min="255" max="255" width="5.6640625" style="4" customWidth="1"/>
    <col min="256" max="256" width="40.6640625" style="4" customWidth="1"/>
    <col min="257" max="16384" width="5.6640625" style="4"/>
  </cols>
  <sheetData>
    <row r="1" spans="1:9" s="5" customFormat="1" ht="36" customHeight="1" thickBot="1" x14ac:dyDescent="0.35">
      <c r="A1" s="1121" t="s">
        <v>456</v>
      </c>
      <c r="B1" s="1122"/>
      <c r="C1" s="1122"/>
      <c r="D1" s="1123"/>
    </row>
    <row r="2" spans="1:9" s="6" customFormat="1" ht="21" thickBot="1" x14ac:dyDescent="0.35">
      <c r="A2" s="1124" t="s">
        <v>12</v>
      </c>
      <c r="B2" s="1125"/>
      <c r="C2" s="1125"/>
      <c r="D2" s="1126"/>
    </row>
    <row r="3" spans="1:9" s="5" customFormat="1" ht="15" x14ac:dyDescent="0.35">
      <c r="A3" s="46"/>
      <c r="B3" s="47"/>
      <c r="C3" s="47"/>
      <c r="D3" s="48"/>
    </row>
    <row r="4" spans="1:9" s="5" customFormat="1" x14ac:dyDescent="0.3">
      <c r="A4" s="1132" t="s">
        <v>0</v>
      </c>
      <c r="B4" s="1128" t="s">
        <v>1</v>
      </c>
      <c r="C4" s="1129"/>
      <c r="D4" s="1134" t="s">
        <v>2</v>
      </c>
    </row>
    <row r="5" spans="1:9" s="5" customFormat="1" x14ac:dyDescent="0.3">
      <c r="A5" s="1133"/>
      <c r="B5" s="1130"/>
      <c r="C5" s="1131"/>
      <c r="D5" s="1135"/>
    </row>
    <row r="6" spans="1:9" s="5" customFormat="1" ht="15" x14ac:dyDescent="0.35">
      <c r="A6" s="49"/>
      <c r="B6" s="50"/>
      <c r="C6" s="50"/>
      <c r="D6" s="51"/>
    </row>
    <row r="7" spans="1:9" ht="15.6" thickBot="1" x14ac:dyDescent="0.4">
      <c r="A7" s="52"/>
      <c r="B7" s="53"/>
      <c r="C7" s="53"/>
      <c r="D7" s="54"/>
      <c r="E7" s="7"/>
    </row>
    <row r="8" spans="1:9" ht="15.6" thickBot="1" x14ac:dyDescent="0.4">
      <c r="A8" s="13" t="s">
        <v>90</v>
      </c>
      <c r="B8" s="1139" t="s">
        <v>28</v>
      </c>
      <c r="C8" s="1140"/>
      <c r="D8" s="38">
        <f>SUM(C9:C13)</f>
        <v>0</v>
      </c>
      <c r="E8" s="7"/>
      <c r="I8" s="8"/>
    </row>
    <row r="9" spans="1:9" ht="15" x14ac:dyDescent="0.35">
      <c r="A9" s="21" t="s">
        <v>94</v>
      </c>
      <c r="B9" s="22" t="s">
        <v>6</v>
      </c>
      <c r="C9" s="15">
        <f>'5. Popis Priključek v km 4+533'!F41</f>
        <v>0</v>
      </c>
      <c r="D9" s="39"/>
      <c r="E9" s="7"/>
      <c r="G9" s="25"/>
      <c r="I9" s="8"/>
    </row>
    <row r="10" spans="1:9" ht="15" x14ac:dyDescent="0.35">
      <c r="A10" s="23" t="s">
        <v>95</v>
      </c>
      <c r="B10" s="14" t="s">
        <v>35</v>
      </c>
      <c r="C10" s="15">
        <f>'5. Popis Priključek v km 4+533'!F72</f>
        <v>0</v>
      </c>
      <c r="D10" s="40"/>
    </row>
    <row r="11" spans="1:9" ht="15" x14ac:dyDescent="0.35">
      <c r="A11" s="21" t="s">
        <v>96</v>
      </c>
      <c r="B11" s="14" t="s">
        <v>39</v>
      </c>
      <c r="C11" s="15">
        <f>'5. Popis Priključek v km 4+533'!F100</f>
        <v>0</v>
      </c>
      <c r="D11" s="40"/>
    </row>
    <row r="12" spans="1:9" s="9" customFormat="1" ht="15" x14ac:dyDescent="0.35">
      <c r="A12" s="23" t="s">
        <v>97</v>
      </c>
      <c r="B12" s="14" t="s">
        <v>49</v>
      </c>
      <c r="C12" s="15">
        <f>'5. Popis Priključek v km 4+533'!F110</f>
        <v>0</v>
      </c>
      <c r="D12" s="40"/>
    </row>
    <row r="13" spans="1:9" s="9" customFormat="1" ht="15.6" thickBot="1" x14ac:dyDescent="0.4">
      <c r="A13" s="23" t="s">
        <v>98</v>
      </c>
      <c r="B13" s="17" t="s">
        <v>52</v>
      </c>
      <c r="C13" s="18">
        <f>'5. Popis Priključek v km 4+533'!F140</f>
        <v>0</v>
      </c>
      <c r="D13" s="41"/>
    </row>
    <row r="14" spans="1:9" ht="15.6" thickBot="1" x14ac:dyDescent="0.4">
      <c r="A14" s="19"/>
      <c r="B14" s="20"/>
      <c r="C14" s="20"/>
      <c r="D14" s="42"/>
    </row>
    <row r="15" spans="1:9" s="9" customFormat="1" ht="15.6" thickBot="1" x14ac:dyDescent="0.4">
      <c r="A15" s="13" t="s">
        <v>91</v>
      </c>
      <c r="B15" s="1139" t="s">
        <v>27</v>
      </c>
      <c r="C15" s="1140"/>
      <c r="D15" s="38">
        <f>SUM(C16)</f>
        <v>1000</v>
      </c>
      <c r="E15" s="7"/>
    </row>
    <row r="16" spans="1:9" s="9" customFormat="1" ht="15.6" thickBot="1" x14ac:dyDescent="0.4">
      <c r="A16" s="16" t="s">
        <v>20</v>
      </c>
      <c r="B16" s="17" t="s">
        <v>27</v>
      </c>
      <c r="C16" s="18">
        <f>'5. Popis Priključek v km 4+533'!F149</f>
        <v>1000</v>
      </c>
      <c r="D16" s="41"/>
      <c r="E16" s="7"/>
    </row>
    <row r="17" spans="1:7" customFormat="1" ht="15" customHeight="1" thickBot="1" x14ac:dyDescent="0.4">
      <c r="A17" s="24"/>
      <c r="B17" s="24"/>
      <c r="C17" s="24"/>
      <c r="D17" s="43"/>
      <c r="G17" s="27"/>
    </row>
    <row r="18" spans="1:7" s="5" customFormat="1" ht="19.8" thickBot="1" x14ac:dyDescent="0.35">
      <c r="A18" s="1121" t="s">
        <v>18</v>
      </c>
      <c r="B18" s="1122"/>
      <c r="C18" s="1141"/>
      <c r="D18" s="44">
        <f>SUM(D7:D16)</f>
        <v>1000</v>
      </c>
    </row>
    <row r="19" spans="1:7" s="5" customFormat="1" ht="16.5" customHeight="1" thickBot="1" x14ac:dyDescent="0.35">
      <c r="A19" s="1136" t="s">
        <v>15</v>
      </c>
      <c r="B19" s="1137"/>
      <c r="C19" s="1138"/>
      <c r="D19" s="44">
        <f>ROUND(D18*0.22,2)</f>
        <v>220</v>
      </c>
    </row>
    <row r="20" spans="1:7" s="5" customFormat="1" ht="16.5" customHeight="1" thickBot="1" x14ac:dyDescent="0.35">
      <c r="A20" s="1136" t="s">
        <v>19</v>
      </c>
      <c r="B20" s="1137"/>
      <c r="C20" s="1138"/>
      <c r="D20" s="45">
        <f>D18+D19</f>
        <v>1220</v>
      </c>
    </row>
    <row r="21" spans="1:7" customFormat="1" ht="15" customHeight="1" x14ac:dyDescent="0.35">
      <c r="A21" s="24"/>
      <c r="B21" s="24"/>
      <c r="C21" s="24"/>
      <c r="D21" s="24"/>
    </row>
    <row r="22" spans="1:7" ht="54.75" customHeight="1" x14ac:dyDescent="0.3">
      <c r="A22" s="1127" t="s">
        <v>14</v>
      </c>
      <c r="B22" s="1127"/>
      <c r="C22" s="1127"/>
      <c r="D22" s="1127"/>
      <c r="E22" s="7"/>
    </row>
    <row r="23" spans="1:7" x14ac:dyDescent="0.3">
      <c r="A23" s="12"/>
      <c r="B23" s="10"/>
      <c r="C23" s="10"/>
      <c r="D23" s="11"/>
    </row>
  </sheetData>
  <mergeCells count="11">
    <mergeCell ref="A1:D1"/>
    <mergeCell ref="A2:D2"/>
    <mergeCell ref="A22:D22"/>
    <mergeCell ref="B4:C5"/>
    <mergeCell ref="A4:A5"/>
    <mergeCell ref="D4:D5"/>
    <mergeCell ref="A19:C19"/>
    <mergeCell ref="A20:C20"/>
    <mergeCell ref="B8:C8"/>
    <mergeCell ref="A18:C18"/>
    <mergeCell ref="B15:C15"/>
  </mergeCells>
  <phoneticPr fontId="35" type="noConversion"/>
  <pageMargins left="0.7" right="0.7" top="0.75" bottom="0.75" header="0.3" footer="0.3"/>
  <pageSetup paperSize="9" scale="83"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F25"/>
  <sheetViews>
    <sheetView workbookViewId="0">
      <selection activeCell="H8" sqref="H8"/>
    </sheetView>
  </sheetViews>
  <sheetFormatPr defaultColWidth="9.109375" defaultRowHeight="13.8" x14ac:dyDescent="0.25"/>
  <cols>
    <col min="1" max="2" width="9.109375" style="654"/>
    <col min="3" max="3" width="49.109375" style="654" customWidth="1"/>
    <col min="4" max="4" width="40.6640625" style="654" customWidth="1"/>
    <col min="5" max="5" width="9.109375" style="654"/>
    <col min="6" max="6" width="15.6640625" style="654" bestFit="1" customWidth="1"/>
    <col min="7" max="16384" width="9.109375" style="654"/>
  </cols>
  <sheetData>
    <row r="1" spans="1:6" ht="44.25" customHeight="1" thickBot="1" x14ac:dyDescent="0.3">
      <c r="A1" s="1055" t="s">
        <v>594</v>
      </c>
      <c r="B1" s="1056"/>
      <c r="C1" s="1056"/>
      <c r="D1" s="1057"/>
    </row>
    <row r="2" spans="1:6" ht="18" thickBot="1" x14ac:dyDescent="0.3">
      <c r="A2" s="1058" t="s">
        <v>595</v>
      </c>
      <c r="B2" s="1059"/>
      <c r="C2" s="1059"/>
      <c r="D2" s="1060"/>
    </row>
    <row r="3" spans="1:6" x14ac:dyDescent="0.25">
      <c r="A3" s="655"/>
      <c r="B3" s="656"/>
      <c r="C3" s="656"/>
      <c r="D3" s="657"/>
    </row>
    <row r="4" spans="1:6" x14ac:dyDescent="0.25">
      <c r="A4" s="1061" t="s">
        <v>0</v>
      </c>
      <c r="B4" s="1063" t="s">
        <v>1</v>
      </c>
      <c r="C4" s="1064"/>
      <c r="D4" s="1067" t="s">
        <v>2</v>
      </c>
    </row>
    <row r="5" spans="1:6" x14ac:dyDescent="0.25">
      <c r="A5" s="1062"/>
      <c r="B5" s="1065"/>
      <c r="C5" s="1066"/>
      <c r="D5" s="1068"/>
    </row>
    <row r="6" spans="1:6" ht="14.4" thickBot="1" x14ac:dyDescent="0.3"/>
    <row r="7" spans="1:6" ht="32.25" customHeight="1" x14ac:dyDescent="0.25">
      <c r="A7" s="951" t="s">
        <v>596</v>
      </c>
      <c r="B7" s="1054" t="s">
        <v>655</v>
      </c>
      <c r="C7" s="1054"/>
      <c r="D7" s="658">
        <f>'1. Rekapitulacija Križišče S30 '!D37</f>
        <v>8000</v>
      </c>
    </row>
    <row r="8" spans="1:6" ht="32.25" customHeight="1" x14ac:dyDescent="0.25">
      <c r="A8" s="952" t="s">
        <v>444</v>
      </c>
      <c r="B8" s="1053" t="s">
        <v>969</v>
      </c>
      <c r="C8" s="1053"/>
      <c r="D8" s="659">
        <f>'2. REKAPITULACIJA PROJEKT NG'!F17</f>
        <v>5400</v>
      </c>
    </row>
    <row r="9" spans="1:6" ht="32.25" customHeight="1" x14ac:dyDescent="0.25">
      <c r="A9" s="952" t="s">
        <v>446</v>
      </c>
      <c r="B9" s="1053" t="s">
        <v>970</v>
      </c>
      <c r="C9" s="1053"/>
      <c r="D9" s="659">
        <f>'3. REKAPITULACIJA GINEX'!F17</f>
        <v>11000</v>
      </c>
    </row>
    <row r="10" spans="1:6" ht="53.25" customHeight="1" x14ac:dyDescent="0.25">
      <c r="A10" s="952" t="s">
        <v>448</v>
      </c>
      <c r="B10" s="1051" t="s">
        <v>441</v>
      </c>
      <c r="C10" s="1051"/>
      <c r="D10" s="950">
        <f>'4. REK. km 5+050 - brv čez Tol.'!D40</f>
        <v>17000</v>
      </c>
    </row>
    <row r="11" spans="1:6" ht="36" customHeight="1" x14ac:dyDescent="0.25">
      <c r="A11" s="952" t="s">
        <v>450</v>
      </c>
      <c r="B11" s="1052" t="s">
        <v>456</v>
      </c>
      <c r="C11" s="1052"/>
      <c r="D11" s="954">
        <f>'5. Rek. Priključek v km 4+533'!D18</f>
        <v>1000</v>
      </c>
    </row>
    <row r="12" spans="1:6" ht="14.4" thickBot="1" x14ac:dyDescent="0.3">
      <c r="A12" s="953" t="s">
        <v>452</v>
      </c>
      <c r="B12" s="948" t="s">
        <v>972</v>
      </c>
      <c r="C12" s="948"/>
      <c r="D12" s="949">
        <f>'6. Ostala dela'!G14</f>
        <v>80000</v>
      </c>
    </row>
    <row r="13" spans="1:6" x14ac:dyDescent="0.25">
      <c r="A13" s="661"/>
      <c r="D13" s="660"/>
    </row>
    <row r="14" spans="1:6" ht="18" thickBot="1" x14ac:dyDescent="0.35">
      <c r="A14" s="662"/>
      <c r="B14" s="58" t="s">
        <v>597</v>
      </c>
      <c r="C14" s="58"/>
      <c r="D14" s="663">
        <f>SUM(D7:D12)</f>
        <v>122400</v>
      </c>
    </row>
    <row r="15" spans="1:6" ht="18" thickTop="1" x14ac:dyDescent="0.3">
      <c r="B15" s="56"/>
      <c r="C15" s="56"/>
      <c r="D15" s="660"/>
      <c r="F15" s="660"/>
    </row>
    <row r="16" spans="1:6" ht="17.399999999999999" x14ac:dyDescent="0.3">
      <c r="B16" s="56" t="s">
        <v>598</v>
      </c>
      <c r="C16" s="56"/>
      <c r="D16" s="664">
        <f>ROUND(D14*0.1,2)</f>
        <v>12240</v>
      </c>
    </row>
    <row r="17" spans="1:6" ht="17.399999999999999" x14ac:dyDescent="0.3">
      <c r="B17" s="56"/>
      <c r="C17" s="56"/>
      <c r="D17" s="660"/>
    </row>
    <row r="18" spans="1:6" ht="18" thickBot="1" x14ac:dyDescent="0.35">
      <c r="A18" s="665"/>
      <c r="B18" s="57" t="s">
        <v>599</v>
      </c>
      <c r="C18" s="57"/>
      <c r="D18" s="666">
        <f>D14+D16</f>
        <v>134640</v>
      </c>
    </row>
    <row r="19" spans="1:6" ht="18" thickTop="1" x14ac:dyDescent="0.3">
      <c r="B19" s="56"/>
      <c r="C19" s="56"/>
      <c r="D19" s="660"/>
    </row>
    <row r="20" spans="1:6" ht="17.399999999999999" x14ac:dyDescent="0.3">
      <c r="B20" s="56" t="s">
        <v>600</v>
      </c>
      <c r="C20" s="56"/>
      <c r="D20" s="664">
        <f>ROUND(D18*0.22,2)</f>
        <v>29620.799999999999</v>
      </c>
    </row>
    <row r="21" spans="1:6" ht="17.399999999999999" x14ac:dyDescent="0.3">
      <c r="B21" s="56"/>
      <c r="C21" s="56"/>
      <c r="D21" s="660"/>
      <c r="F21" s="660"/>
    </row>
    <row r="22" spans="1:6" ht="18" thickBot="1" x14ac:dyDescent="0.35">
      <c r="A22" s="665"/>
      <c r="B22" s="57" t="s">
        <v>601</v>
      </c>
      <c r="C22" s="57"/>
      <c r="D22" s="667">
        <f>ROUND(D18*1.22,2)</f>
        <v>164260.79999999999</v>
      </c>
    </row>
    <row r="23" spans="1:6" ht="18" thickTop="1" x14ac:dyDescent="0.3">
      <c r="B23" s="56"/>
      <c r="C23" s="56"/>
    </row>
    <row r="24" spans="1:6" ht="17.399999999999999" x14ac:dyDescent="0.3">
      <c r="B24" s="56"/>
      <c r="C24" s="56"/>
    </row>
    <row r="25" spans="1:6" x14ac:dyDescent="0.25">
      <c r="D25" s="660"/>
    </row>
  </sheetData>
  <mergeCells count="10">
    <mergeCell ref="A1:D1"/>
    <mergeCell ref="A2:D2"/>
    <mergeCell ref="A4:A5"/>
    <mergeCell ref="B4:C5"/>
    <mergeCell ref="D4:D5"/>
    <mergeCell ref="B10:C10"/>
    <mergeCell ref="B11:C11"/>
    <mergeCell ref="B8:C8"/>
    <mergeCell ref="B7:C7"/>
    <mergeCell ref="B9:C9"/>
  </mergeCells>
  <pageMargins left="0.7" right="0.7" top="0.75" bottom="0.75" header="0.3" footer="0.3"/>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AQ270"/>
  <sheetViews>
    <sheetView zoomScaleNormal="100" zoomScaleSheetLayoutView="100" workbookViewId="0">
      <pane xSplit="1" ySplit="6" topLeftCell="B23" activePane="bottomRight" state="frozen"/>
      <selection pane="topRight" activeCell="B1" sqref="B1"/>
      <selection pane="bottomLeft" activeCell="A7" sqref="A7"/>
      <selection pane="bottomRight" activeCell="F36" sqref="F36"/>
    </sheetView>
  </sheetViews>
  <sheetFormatPr defaultColWidth="10.33203125" defaultRowHeight="13.2" x14ac:dyDescent="0.3"/>
  <cols>
    <col min="1" max="1" width="10.44140625" style="886" bestFit="1" customWidth="1"/>
    <col min="2" max="2" width="75.5546875" style="887" customWidth="1"/>
    <col min="3" max="3" width="6.44140625" style="888" bestFit="1" customWidth="1"/>
    <col min="4" max="4" width="9.44140625" style="888" bestFit="1" customWidth="1"/>
    <col min="5" max="5" width="11" style="889" bestFit="1" customWidth="1"/>
    <col min="6" max="6" width="16.5546875" style="890" bestFit="1" customWidth="1"/>
    <col min="7" max="16384" width="10.33203125" style="848"/>
  </cols>
  <sheetData>
    <row r="1" spans="1:43" s="797" customFormat="1" x14ac:dyDescent="0.3">
      <c r="A1" s="1142" t="s">
        <v>456</v>
      </c>
      <c r="B1" s="1143"/>
      <c r="C1" s="1143"/>
      <c r="D1" s="1143"/>
      <c r="E1" s="1143"/>
      <c r="F1" s="1144"/>
    </row>
    <row r="2" spans="1:43" s="797" customFormat="1" ht="28.5" customHeight="1" thickBot="1" x14ac:dyDescent="0.35">
      <c r="A2" s="1145"/>
      <c r="B2" s="1146"/>
      <c r="C2" s="1146"/>
      <c r="D2" s="1146"/>
      <c r="E2" s="1146"/>
      <c r="F2" s="1147"/>
    </row>
    <row r="3" spans="1:43" s="797" customFormat="1" ht="13.8" thickBot="1" x14ac:dyDescent="0.35">
      <c r="A3" s="1148"/>
      <c r="B3" s="1149"/>
      <c r="C3" s="798"/>
      <c r="D3" s="799"/>
      <c r="E3" s="800"/>
      <c r="F3" s="801"/>
    </row>
    <row r="4" spans="1:43" s="802" customFormat="1" ht="16.2" thickBot="1" x14ac:dyDescent="0.35">
      <c r="A4" s="1150" t="str">
        <f>'5. Rek. Priključek v km 4+533'!B8</f>
        <v>PROMETNE POVRŠINE</v>
      </c>
      <c r="B4" s="1151"/>
      <c r="C4" s="1151"/>
      <c r="D4" s="1151"/>
      <c r="E4" s="1151"/>
      <c r="F4" s="1152"/>
    </row>
    <row r="5" spans="1:43" s="807" customFormat="1" x14ac:dyDescent="0.3">
      <c r="A5" s="803"/>
      <c r="B5" s="804"/>
      <c r="C5" s="805"/>
      <c r="D5" s="805"/>
      <c r="E5" s="806"/>
      <c r="F5" s="806"/>
    </row>
    <row r="6" spans="1:43" s="802" customFormat="1" ht="26.4" x14ac:dyDescent="0.3">
      <c r="A6" s="808" t="s">
        <v>0</v>
      </c>
      <c r="B6" s="809" t="s">
        <v>1</v>
      </c>
      <c r="C6" s="810" t="s">
        <v>3</v>
      </c>
      <c r="D6" s="811" t="s">
        <v>7</v>
      </c>
      <c r="E6" s="812" t="s">
        <v>4</v>
      </c>
      <c r="F6" s="812" t="s">
        <v>5</v>
      </c>
    </row>
    <row r="7" spans="1:43" s="797" customFormat="1" ht="13.8" thickBot="1" x14ac:dyDescent="0.35">
      <c r="A7" s="813"/>
      <c r="B7" s="814"/>
      <c r="C7" s="815"/>
      <c r="D7" s="815"/>
      <c r="E7" s="816"/>
      <c r="F7" s="817"/>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row>
    <row r="8" spans="1:43" s="823" customFormat="1" ht="16.2" thickBot="1" x14ac:dyDescent="0.35">
      <c r="A8" s="923" t="s">
        <v>94</v>
      </c>
      <c r="B8" s="924" t="s">
        <v>6</v>
      </c>
      <c r="C8" s="925"/>
      <c r="D8" s="925"/>
      <c r="E8" s="926"/>
      <c r="F8" s="928"/>
      <c r="G8" s="802"/>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row>
    <row r="9" spans="1:43" s="828" customFormat="1" ht="13.8" thickBot="1" x14ac:dyDescent="0.35">
      <c r="A9" s="824"/>
      <c r="B9" s="825"/>
      <c r="C9" s="815"/>
      <c r="D9" s="826"/>
      <c r="E9" s="816"/>
      <c r="F9" s="827"/>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802"/>
      <c r="AM9" s="802"/>
      <c r="AN9" s="802"/>
      <c r="AO9" s="802"/>
      <c r="AP9" s="802"/>
      <c r="AQ9" s="802"/>
    </row>
    <row r="10" spans="1:43" s="835" customFormat="1" x14ac:dyDescent="0.3">
      <c r="A10" s="829" t="s">
        <v>99</v>
      </c>
      <c r="B10" s="830" t="s">
        <v>16</v>
      </c>
      <c r="C10" s="831"/>
      <c r="D10" s="832"/>
      <c r="E10" s="833"/>
      <c r="F10" s="834"/>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row>
    <row r="11" spans="1:43" s="835" customFormat="1" x14ac:dyDescent="0.3">
      <c r="A11" s="836"/>
      <c r="B11" s="837"/>
      <c r="C11" s="838"/>
      <c r="D11" s="839"/>
      <c r="E11" s="840"/>
      <c r="F11" s="841"/>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row>
    <row r="12" spans="1:43" x14ac:dyDescent="0.3">
      <c r="A12" s="842" t="s">
        <v>100</v>
      </c>
      <c r="B12" s="843" t="s">
        <v>23</v>
      </c>
      <c r="C12" s="844" t="s">
        <v>11</v>
      </c>
      <c r="D12" s="845">
        <v>21</v>
      </c>
      <c r="E12" s="846"/>
      <c r="F12" s="847">
        <f>E12*D12</f>
        <v>0</v>
      </c>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2"/>
      <c r="AQ12" s="802"/>
    </row>
    <row r="13" spans="1:43" x14ac:dyDescent="0.3">
      <c r="A13" s="836"/>
      <c r="B13" s="843"/>
      <c r="C13" s="844"/>
      <c r="D13" s="849"/>
      <c r="E13" s="846"/>
      <c r="F13" s="847"/>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row>
    <row r="14" spans="1:43" x14ac:dyDescent="0.3">
      <c r="A14" s="842" t="s">
        <v>101</v>
      </c>
      <c r="B14" s="843" t="s">
        <v>13</v>
      </c>
      <c r="C14" s="844" t="s">
        <v>8</v>
      </c>
      <c r="D14" s="845">
        <v>5</v>
      </c>
      <c r="E14" s="846"/>
      <c r="F14" s="847">
        <f t="shared" ref="F14:F18" si="0">E14*D14</f>
        <v>0</v>
      </c>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row>
    <row r="15" spans="1:43" x14ac:dyDescent="0.3">
      <c r="A15" s="836"/>
      <c r="B15" s="843"/>
      <c r="C15" s="844"/>
      <c r="D15" s="849"/>
      <c r="E15" s="846"/>
      <c r="F15" s="847"/>
      <c r="G15" s="802"/>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row>
    <row r="16" spans="1:43" x14ac:dyDescent="0.3">
      <c r="A16" s="842" t="s">
        <v>102</v>
      </c>
      <c r="B16" s="843" t="s">
        <v>30</v>
      </c>
      <c r="C16" s="844" t="s">
        <v>8</v>
      </c>
      <c r="D16" s="845">
        <v>10</v>
      </c>
      <c r="E16" s="846"/>
      <c r="F16" s="847">
        <f t="shared" si="0"/>
        <v>0</v>
      </c>
      <c r="G16" s="802"/>
      <c r="H16" s="802"/>
      <c r="I16" s="802"/>
      <c r="J16" s="802"/>
      <c r="K16" s="802"/>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802"/>
      <c r="AK16" s="802"/>
      <c r="AL16" s="802"/>
      <c r="AM16" s="802"/>
      <c r="AN16" s="802"/>
      <c r="AO16" s="802"/>
      <c r="AP16" s="802"/>
      <c r="AQ16" s="802"/>
    </row>
    <row r="17" spans="1:43" x14ac:dyDescent="0.3">
      <c r="A17" s="836"/>
      <c r="B17" s="843"/>
      <c r="C17" s="844"/>
      <c r="D17" s="849"/>
      <c r="E17" s="846"/>
      <c r="F17" s="847"/>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2"/>
      <c r="AP17" s="802"/>
      <c r="AQ17" s="802"/>
    </row>
    <row r="18" spans="1:43" ht="26.4" x14ac:dyDescent="0.3">
      <c r="A18" s="842" t="s">
        <v>103</v>
      </c>
      <c r="B18" s="843" t="s">
        <v>32</v>
      </c>
      <c r="C18" s="844" t="s">
        <v>11</v>
      </c>
      <c r="D18" s="845">
        <v>11</v>
      </c>
      <c r="E18" s="846"/>
      <c r="F18" s="847">
        <f t="shared" si="0"/>
        <v>0</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row>
    <row r="19" spans="1:43" x14ac:dyDescent="0.3">
      <c r="A19" s="851"/>
      <c r="B19" s="843"/>
      <c r="C19" s="850"/>
      <c r="D19" s="849"/>
      <c r="E19" s="852"/>
      <c r="F19" s="853"/>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row>
    <row r="20" spans="1:43" ht="13.8" thickBot="1" x14ac:dyDescent="0.35">
      <c r="A20" s="854" t="s">
        <v>104</v>
      </c>
      <c r="B20" s="855" t="s">
        <v>16</v>
      </c>
      <c r="C20" s="856"/>
      <c r="D20" s="857"/>
      <c r="E20" s="858"/>
      <c r="F20" s="859">
        <f>SUM(F12:F18)</f>
        <v>0</v>
      </c>
      <c r="G20" s="802"/>
      <c r="H20" s="802"/>
      <c r="I20" s="802"/>
      <c r="J20" s="802"/>
      <c r="K20" s="802"/>
      <c r="L20" s="802"/>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2"/>
      <c r="AM20" s="802"/>
      <c r="AN20" s="802"/>
      <c r="AO20" s="802"/>
      <c r="AP20" s="802"/>
      <c r="AQ20" s="802"/>
    </row>
    <row r="21" spans="1:43" ht="13.8" thickBot="1" x14ac:dyDescent="0.35">
      <c r="A21" s="860"/>
      <c r="B21" s="814"/>
      <c r="C21" s="861"/>
      <c r="D21" s="862"/>
      <c r="E21" s="863"/>
      <c r="F21" s="864"/>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row>
    <row r="22" spans="1:43" x14ac:dyDescent="0.3">
      <c r="A22" s="829" t="s">
        <v>105</v>
      </c>
      <c r="B22" s="830" t="s">
        <v>33</v>
      </c>
      <c r="C22" s="831"/>
      <c r="D22" s="832"/>
      <c r="E22" s="833"/>
      <c r="F22" s="834"/>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row>
    <row r="23" spans="1:43" x14ac:dyDescent="0.3">
      <c r="A23" s="865"/>
      <c r="B23" s="866"/>
      <c r="C23" s="867"/>
      <c r="D23" s="868"/>
      <c r="E23" s="869"/>
      <c r="F23" s="870"/>
      <c r="G23" s="802"/>
      <c r="H23" s="802"/>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2"/>
      <c r="AM23" s="802"/>
      <c r="AN23" s="802"/>
      <c r="AO23" s="802"/>
      <c r="AP23" s="802"/>
      <c r="AQ23" s="802"/>
    </row>
    <row r="24" spans="1:43" ht="48" customHeight="1" x14ac:dyDescent="0.3">
      <c r="A24" s="842" t="s">
        <v>106</v>
      </c>
      <c r="B24" s="843" t="s">
        <v>85</v>
      </c>
      <c r="C24" s="844" t="s">
        <v>9</v>
      </c>
      <c r="D24" s="845">
        <v>225</v>
      </c>
      <c r="E24" s="846"/>
      <c r="F24" s="847">
        <f>E24*D24</f>
        <v>0</v>
      </c>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row>
    <row r="25" spans="1:43" x14ac:dyDescent="0.3">
      <c r="A25" s="865"/>
      <c r="B25" s="843"/>
      <c r="C25" s="844"/>
      <c r="D25" s="849"/>
      <c r="E25" s="846"/>
      <c r="F25" s="847"/>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row>
    <row r="26" spans="1:43" ht="26.4" x14ac:dyDescent="0.3">
      <c r="A26" s="842" t="s">
        <v>107</v>
      </c>
      <c r="B26" s="843" t="s">
        <v>130</v>
      </c>
      <c r="C26" s="844" t="s">
        <v>8</v>
      </c>
      <c r="D26" s="845">
        <v>1</v>
      </c>
      <c r="E26" s="846"/>
      <c r="F26" s="847">
        <f t="shared" ref="F26:F30" si="1">E26*D26</f>
        <v>0</v>
      </c>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2"/>
      <c r="AF26" s="802"/>
      <c r="AG26" s="802"/>
      <c r="AH26" s="802"/>
      <c r="AI26" s="802"/>
      <c r="AJ26" s="802"/>
      <c r="AK26" s="802"/>
      <c r="AL26" s="802"/>
      <c r="AM26" s="802"/>
      <c r="AN26" s="802"/>
      <c r="AO26" s="802"/>
      <c r="AP26" s="802"/>
      <c r="AQ26" s="802"/>
    </row>
    <row r="27" spans="1:43" x14ac:dyDescent="0.3">
      <c r="A27" s="865"/>
      <c r="B27" s="843"/>
      <c r="C27" s="844"/>
      <c r="D27" s="849"/>
      <c r="E27" s="846"/>
      <c r="F27" s="847"/>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row>
    <row r="28" spans="1:43" ht="26.4" x14ac:dyDescent="0.3">
      <c r="A28" s="842" t="s">
        <v>108</v>
      </c>
      <c r="B28" s="843" t="s">
        <v>86</v>
      </c>
      <c r="C28" s="844" t="s">
        <v>11</v>
      </c>
      <c r="D28" s="871">
        <v>16</v>
      </c>
      <c r="E28" s="846"/>
      <c r="F28" s="847">
        <f t="shared" si="1"/>
        <v>0</v>
      </c>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row>
    <row r="29" spans="1:43" x14ac:dyDescent="0.3">
      <c r="A29" s="865"/>
      <c r="B29" s="843"/>
      <c r="C29" s="844"/>
      <c r="D29" s="872"/>
      <c r="E29" s="846"/>
      <c r="F29" s="847"/>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row>
    <row r="30" spans="1:43" ht="26.4" x14ac:dyDescent="0.3">
      <c r="A30" s="842" t="s">
        <v>109</v>
      </c>
      <c r="B30" s="843" t="s">
        <v>31</v>
      </c>
      <c r="C30" s="844" t="s">
        <v>9</v>
      </c>
      <c r="D30" s="845">
        <v>8</v>
      </c>
      <c r="E30" s="846"/>
      <c r="F30" s="847">
        <f t="shared" si="1"/>
        <v>0</v>
      </c>
      <c r="G30" s="802"/>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802"/>
      <c r="AM30" s="802"/>
      <c r="AN30" s="802"/>
      <c r="AO30" s="802"/>
      <c r="AP30" s="802"/>
      <c r="AQ30" s="802"/>
    </row>
    <row r="31" spans="1:43" x14ac:dyDescent="0.3">
      <c r="A31" s="873"/>
      <c r="B31" s="874"/>
      <c r="C31" s="875"/>
      <c r="D31" s="849"/>
      <c r="E31" s="876"/>
      <c r="F31" s="877"/>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802"/>
      <c r="AO31" s="802"/>
      <c r="AP31" s="802"/>
      <c r="AQ31" s="802"/>
    </row>
    <row r="32" spans="1:43" ht="13.8" thickBot="1" x14ac:dyDescent="0.35">
      <c r="A32" s="854" t="s">
        <v>113</v>
      </c>
      <c r="B32" s="855" t="s">
        <v>33</v>
      </c>
      <c r="C32" s="856"/>
      <c r="D32" s="857"/>
      <c r="E32" s="858"/>
      <c r="F32" s="859">
        <f>SUM(F24:F30)</f>
        <v>0</v>
      </c>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2"/>
      <c r="AM32" s="802"/>
      <c r="AN32" s="802"/>
      <c r="AO32" s="802"/>
      <c r="AP32" s="802"/>
      <c r="AQ32" s="802"/>
    </row>
    <row r="33" spans="1:43" ht="13.8" thickBot="1" x14ac:dyDescent="0.35">
      <c r="A33" s="878"/>
      <c r="B33" s="861"/>
      <c r="C33" s="879"/>
      <c r="D33" s="862"/>
      <c r="E33" s="863"/>
      <c r="F33" s="864"/>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2"/>
    </row>
    <row r="34" spans="1:43" x14ac:dyDescent="0.3">
      <c r="A34" s="829" t="s">
        <v>113</v>
      </c>
      <c r="B34" s="830" t="s">
        <v>34</v>
      </c>
      <c r="C34" s="831"/>
      <c r="D34" s="832"/>
      <c r="E34" s="833"/>
      <c r="F34" s="834"/>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c r="AL34" s="802"/>
      <c r="AM34" s="802"/>
      <c r="AN34" s="802"/>
      <c r="AO34" s="802"/>
      <c r="AP34" s="802"/>
      <c r="AQ34" s="802"/>
    </row>
    <row r="35" spans="1:43" x14ac:dyDescent="0.3">
      <c r="A35" s="865"/>
      <c r="B35" s="866"/>
      <c r="C35" s="867"/>
      <c r="D35" s="868"/>
      <c r="E35" s="869"/>
      <c r="F35" s="870"/>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row>
    <row r="36" spans="1:43" x14ac:dyDescent="0.3">
      <c r="A36" s="880"/>
      <c r="B36" s="843"/>
      <c r="C36" s="844"/>
      <c r="D36" s="849"/>
      <c r="E36" s="852"/>
      <c r="F36" s="853"/>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row>
    <row r="37" spans="1:43" x14ac:dyDescent="0.3">
      <c r="A37" s="1045"/>
      <c r="B37" s="1045"/>
      <c r="C37" s="1041"/>
      <c r="D37" s="1042"/>
      <c r="E37" s="1043"/>
      <c r="F37" s="1044"/>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row>
    <row r="38" spans="1:43" x14ac:dyDescent="0.3">
      <c r="A38" s="873"/>
      <c r="B38" s="874"/>
      <c r="C38" s="882"/>
      <c r="D38" s="849"/>
      <c r="E38" s="876"/>
      <c r="F38" s="877"/>
      <c r="G38" s="802"/>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row>
    <row r="39" spans="1:43" ht="13.8" thickBot="1" x14ac:dyDescent="0.35">
      <c r="A39" s="854" t="s">
        <v>113</v>
      </c>
      <c r="B39" s="855" t="s">
        <v>34</v>
      </c>
      <c r="C39" s="856"/>
      <c r="D39" s="857"/>
      <c r="E39" s="858"/>
      <c r="F39" s="859"/>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802"/>
    </row>
    <row r="40" spans="1:43" ht="13.8" thickBot="1" x14ac:dyDescent="0.35">
      <c r="A40" s="883"/>
      <c r="B40" s="884"/>
      <c r="C40" s="884"/>
      <c r="D40" s="884"/>
      <c r="E40" s="884"/>
      <c r="F40" s="885"/>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2"/>
      <c r="AO40" s="802"/>
      <c r="AP40" s="802"/>
      <c r="AQ40" s="802"/>
    </row>
    <row r="41" spans="1:43" ht="16.2" thickBot="1" x14ac:dyDescent="0.35">
      <c r="A41" s="923" t="s">
        <v>94</v>
      </c>
      <c r="B41" s="924" t="s">
        <v>6</v>
      </c>
      <c r="C41" s="925"/>
      <c r="D41" s="925"/>
      <c r="E41" s="926"/>
      <c r="F41" s="927">
        <f>F39+F32+F20</f>
        <v>0</v>
      </c>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2"/>
      <c r="AI41" s="802"/>
      <c r="AJ41" s="802"/>
      <c r="AK41" s="802"/>
      <c r="AL41" s="802"/>
      <c r="AM41" s="802"/>
      <c r="AN41" s="802"/>
      <c r="AO41" s="802"/>
      <c r="AP41" s="802"/>
      <c r="AQ41" s="802"/>
    </row>
    <row r="42" spans="1:43" ht="13.8" thickBot="1" x14ac:dyDescent="0.35">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row>
    <row r="43" spans="1:43" ht="16.2" thickBot="1" x14ac:dyDescent="0.35">
      <c r="A43" s="923" t="s">
        <v>95</v>
      </c>
      <c r="B43" s="924" t="s">
        <v>35</v>
      </c>
      <c r="C43" s="925"/>
      <c r="D43" s="925"/>
      <c r="E43" s="926"/>
      <c r="F43" s="928"/>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row>
    <row r="44" spans="1:43" ht="13.8" thickBot="1" x14ac:dyDescent="0.35">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row>
    <row r="45" spans="1:43" x14ac:dyDescent="0.3">
      <c r="A45" s="829" t="s">
        <v>110</v>
      </c>
      <c r="B45" s="830" t="s">
        <v>17</v>
      </c>
      <c r="C45" s="831"/>
      <c r="D45" s="832"/>
      <c r="E45" s="833"/>
      <c r="F45" s="834"/>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row>
    <row r="46" spans="1:43" x14ac:dyDescent="0.3">
      <c r="A46" s="851"/>
      <c r="B46" s="843"/>
      <c r="C46" s="881"/>
      <c r="D46" s="849"/>
      <c r="E46" s="852"/>
      <c r="F46" s="853"/>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c r="AI46" s="802"/>
      <c r="AJ46" s="802"/>
      <c r="AK46" s="802"/>
      <c r="AL46" s="802"/>
      <c r="AM46" s="802"/>
      <c r="AN46" s="802"/>
      <c r="AO46" s="802"/>
      <c r="AP46" s="802"/>
      <c r="AQ46" s="802"/>
    </row>
    <row r="47" spans="1:43" ht="30.75" customHeight="1" x14ac:dyDescent="0.3">
      <c r="A47" s="851" t="s">
        <v>114</v>
      </c>
      <c r="B47" s="843" t="s">
        <v>127</v>
      </c>
      <c r="C47" s="881" t="s">
        <v>10</v>
      </c>
      <c r="D47" s="845">
        <v>30</v>
      </c>
      <c r="E47" s="852"/>
      <c r="F47" s="853">
        <f>E47*D47</f>
        <v>0</v>
      </c>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c r="AP47" s="802"/>
      <c r="AQ47" s="802"/>
    </row>
    <row r="48" spans="1:43" x14ac:dyDescent="0.3">
      <c r="A48" s="851"/>
      <c r="B48" s="843"/>
      <c r="C48" s="881"/>
      <c r="D48" s="849"/>
      <c r="E48" s="852"/>
      <c r="F48" s="853"/>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c r="AP48" s="802"/>
      <c r="AQ48" s="802"/>
    </row>
    <row r="49" spans="1:43" ht="39.6" x14ac:dyDescent="0.3">
      <c r="A49" s="851" t="s">
        <v>115</v>
      </c>
      <c r="B49" s="843" t="s">
        <v>125</v>
      </c>
      <c r="C49" s="881" t="s">
        <v>10</v>
      </c>
      <c r="D49" s="845">
        <v>85</v>
      </c>
      <c r="E49" s="852"/>
      <c r="F49" s="853">
        <f t="shared" ref="F49" si="2">E49*D49</f>
        <v>0</v>
      </c>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row>
    <row r="50" spans="1:43" x14ac:dyDescent="0.3">
      <c r="A50" s="851"/>
      <c r="B50" s="843"/>
      <c r="C50" s="881"/>
      <c r="D50" s="849"/>
      <c r="E50" s="852"/>
      <c r="F50" s="853"/>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c r="AP50" s="802"/>
      <c r="AQ50" s="802"/>
    </row>
    <row r="51" spans="1:43" ht="39.6" x14ac:dyDescent="0.3">
      <c r="A51" s="851" t="s">
        <v>116</v>
      </c>
      <c r="B51" s="843" t="s">
        <v>128</v>
      </c>
      <c r="C51" s="881" t="s">
        <v>10</v>
      </c>
      <c r="D51" s="845">
        <v>2</v>
      </c>
      <c r="E51" s="852"/>
      <c r="F51" s="853">
        <f>E51*D51</f>
        <v>0</v>
      </c>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row>
    <row r="52" spans="1:43" x14ac:dyDescent="0.3">
      <c r="A52" s="851"/>
      <c r="B52" s="843"/>
      <c r="C52" s="881"/>
      <c r="D52" s="849"/>
      <c r="E52" s="852"/>
      <c r="F52" s="853"/>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row>
    <row r="53" spans="1:43" ht="13.8" thickBot="1" x14ac:dyDescent="0.35">
      <c r="A53" s="854" t="s">
        <v>110</v>
      </c>
      <c r="B53" s="855" t="s">
        <v>17</v>
      </c>
      <c r="C53" s="856"/>
      <c r="D53" s="857"/>
      <c r="E53" s="858"/>
      <c r="F53" s="859">
        <f>SUM(F47:F52)</f>
        <v>0</v>
      </c>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2"/>
      <c r="AK53" s="802"/>
      <c r="AL53" s="802"/>
      <c r="AM53" s="802"/>
      <c r="AN53" s="802"/>
      <c r="AO53" s="802"/>
      <c r="AP53" s="802"/>
      <c r="AQ53" s="802"/>
    </row>
    <row r="54" spans="1:43" ht="13.8" thickBot="1" x14ac:dyDescent="0.35">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802"/>
      <c r="AN54" s="802"/>
      <c r="AO54" s="802"/>
      <c r="AP54" s="802"/>
      <c r="AQ54" s="802"/>
    </row>
    <row r="55" spans="1:43" x14ac:dyDescent="0.3">
      <c r="A55" s="829" t="s">
        <v>117</v>
      </c>
      <c r="B55" s="830" t="s">
        <v>36</v>
      </c>
      <c r="C55" s="831"/>
      <c r="D55" s="832"/>
      <c r="E55" s="833"/>
      <c r="F55" s="834"/>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c r="AI55" s="802"/>
      <c r="AJ55" s="802"/>
      <c r="AK55" s="802"/>
      <c r="AL55" s="802"/>
      <c r="AM55" s="802"/>
      <c r="AN55" s="802"/>
      <c r="AO55" s="802"/>
      <c r="AP55" s="802"/>
      <c r="AQ55" s="802"/>
    </row>
    <row r="56" spans="1:43" x14ac:dyDescent="0.3">
      <c r="A56" s="851"/>
      <c r="B56" s="843"/>
      <c r="C56" s="881"/>
      <c r="D56" s="849"/>
      <c r="E56" s="852"/>
      <c r="F56" s="853"/>
      <c r="G56" s="802"/>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row>
    <row r="57" spans="1:43" ht="26.4" x14ac:dyDescent="0.3">
      <c r="A57" s="851" t="s">
        <v>118</v>
      </c>
      <c r="B57" s="843" t="s">
        <v>87</v>
      </c>
      <c r="C57" s="881" t="s">
        <v>9</v>
      </c>
      <c r="D57" s="845">
        <v>140</v>
      </c>
      <c r="E57" s="852"/>
      <c r="F57" s="853">
        <f>E57*D57</f>
        <v>0</v>
      </c>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row>
    <row r="58" spans="1:43" x14ac:dyDescent="0.3">
      <c r="A58" s="851"/>
      <c r="B58" s="843"/>
      <c r="C58" s="881"/>
      <c r="D58" s="849"/>
      <c r="E58" s="852"/>
      <c r="F58" s="853"/>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row>
    <row r="59" spans="1:43" x14ac:dyDescent="0.3">
      <c r="A59" s="851" t="s">
        <v>119</v>
      </c>
      <c r="B59" s="843" t="s">
        <v>135</v>
      </c>
      <c r="C59" s="881" t="s">
        <v>9</v>
      </c>
      <c r="D59" s="845">
        <v>12</v>
      </c>
      <c r="E59" s="852"/>
      <c r="F59" s="853">
        <f>E59*D59</f>
        <v>0</v>
      </c>
      <c r="G59" s="802"/>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row>
    <row r="60" spans="1:43" x14ac:dyDescent="0.3">
      <c r="A60" s="851"/>
      <c r="B60" s="843"/>
      <c r="C60" s="881"/>
      <c r="D60" s="849"/>
      <c r="E60" s="852"/>
      <c r="F60" s="853"/>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c r="AI60" s="802"/>
      <c r="AJ60" s="802"/>
      <c r="AK60" s="802"/>
      <c r="AL60" s="802"/>
      <c r="AM60" s="802"/>
      <c r="AN60" s="802"/>
      <c r="AO60" s="802"/>
      <c r="AP60" s="802"/>
      <c r="AQ60" s="802"/>
    </row>
    <row r="61" spans="1:43" x14ac:dyDescent="0.3">
      <c r="A61" s="851"/>
      <c r="B61" s="843"/>
      <c r="C61" s="881"/>
      <c r="D61" s="849"/>
      <c r="E61" s="852"/>
      <c r="F61" s="853"/>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2"/>
      <c r="AH61" s="802"/>
      <c r="AI61" s="802"/>
      <c r="AJ61" s="802"/>
      <c r="AK61" s="802"/>
      <c r="AL61" s="802"/>
      <c r="AM61" s="802"/>
      <c r="AN61" s="802"/>
      <c r="AO61" s="802"/>
      <c r="AP61" s="802"/>
      <c r="AQ61" s="802"/>
    </row>
    <row r="62" spans="1:43" ht="13.8" thickBot="1" x14ac:dyDescent="0.35">
      <c r="A62" s="854" t="s">
        <v>117</v>
      </c>
      <c r="B62" s="855" t="s">
        <v>36</v>
      </c>
      <c r="C62" s="856"/>
      <c r="D62" s="857"/>
      <c r="E62" s="858"/>
      <c r="F62" s="859">
        <f>SUM(F57:F61)</f>
        <v>0</v>
      </c>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c r="AH62" s="802"/>
      <c r="AI62" s="802"/>
      <c r="AJ62" s="802"/>
      <c r="AK62" s="802"/>
      <c r="AL62" s="802"/>
      <c r="AM62" s="802"/>
      <c r="AN62" s="802"/>
      <c r="AO62" s="802"/>
      <c r="AP62" s="802"/>
      <c r="AQ62" s="802"/>
    </row>
    <row r="63" spans="1:43" ht="13.8" thickBot="1" x14ac:dyDescent="0.35">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row>
    <row r="64" spans="1:43" x14ac:dyDescent="0.3">
      <c r="A64" s="829" t="s">
        <v>120</v>
      </c>
      <c r="B64" s="830" t="s">
        <v>38</v>
      </c>
      <c r="C64" s="831"/>
      <c r="D64" s="832"/>
      <c r="E64" s="833"/>
      <c r="F64" s="834"/>
      <c r="G64" s="802"/>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row>
    <row r="65" spans="1:43" x14ac:dyDescent="0.3">
      <c r="A65" s="851"/>
      <c r="B65" s="843"/>
      <c r="C65" s="881"/>
      <c r="D65" s="849"/>
      <c r="E65" s="852"/>
      <c r="F65" s="853"/>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row>
    <row r="66" spans="1:43" ht="66" x14ac:dyDescent="0.3">
      <c r="A66" s="851" t="s">
        <v>121</v>
      </c>
      <c r="B66" s="843" t="s">
        <v>136</v>
      </c>
      <c r="C66" s="881" t="s">
        <v>10</v>
      </c>
      <c r="D66" s="845">
        <v>21</v>
      </c>
      <c r="E66" s="852"/>
      <c r="F66" s="853">
        <f>E66*D66</f>
        <v>0</v>
      </c>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row>
    <row r="67" spans="1:43" x14ac:dyDescent="0.3">
      <c r="A67" s="851"/>
      <c r="B67" s="843"/>
      <c r="C67" s="881"/>
      <c r="D67" s="849"/>
      <c r="E67" s="852"/>
      <c r="F67" s="853"/>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802"/>
      <c r="AL67" s="802"/>
      <c r="AM67" s="802"/>
      <c r="AN67" s="802"/>
      <c r="AO67" s="802"/>
      <c r="AP67" s="802"/>
      <c r="AQ67" s="802"/>
    </row>
    <row r="68" spans="1:43" ht="39.6" x14ac:dyDescent="0.3">
      <c r="A68" s="851" t="s">
        <v>122</v>
      </c>
      <c r="B68" s="843" t="s">
        <v>37</v>
      </c>
      <c r="C68" s="881" t="s">
        <v>9</v>
      </c>
      <c r="D68" s="845">
        <v>25</v>
      </c>
      <c r="E68" s="852"/>
      <c r="F68" s="853">
        <f>E68*D68</f>
        <v>0</v>
      </c>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2"/>
    </row>
    <row r="69" spans="1:43" x14ac:dyDescent="0.3">
      <c r="A69" s="851"/>
      <c r="B69" s="843"/>
      <c r="C69" s="881"/>
      <c r="D69" s="849"/>
      <c r="E69" s="852"/>
      <c r="F69" s="853"/>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row>
    <row r="70" spans="1:43" ht="13.8" thickBot="1" x14ac:dyDescent="0.35">
      <c r="A70" s="854" t="s">
        <v>123</v>
      </c>
      <c r="B70" s="855" t="s">
        <v>38</v>
      </c>
      <c r="C70" s="856"/>
      <c r="D70" s="857"/>
      <c r="E70" s="858"/>
      <c r="F70" s="859">
        <f>SUM(F65:F69)</f>
        <v>0</v>
      </c>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row>
    <row r="71" spans="1:43" ht="13.8" thickBot="1" x14ac:dyDescent="0.35">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row>
    <row r="72" spans="1:43" ht="16.2" thickBot="1" x14ac:dyDescent="0.35">
      <c r="A72" s="923" t="s">
        <v>95</v>
      </c>
      <c r="B72" s="924" t="s">
        <v>35</v>
      </c>
      <c r="C72" s="925"/>
      <c r="D72" s="925"/>
      <c r="E72" s="926"/>
      <c r="F72" s="927">
        <f>F70+F62+F53</f>
        <v>0</v>
      </c>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row>
    <row r="73" spans="1:43" ht="13.8" thickBot="1" x14ac:dyDescent="0.35">
      <c r="G73" s="802"/>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row>
    <row r="74" spans="1:43" ht="16.2" thickBot="1" x14ac:dyDescent="0.35">
      <c r="A74" s="923" t="s">
        <v>96</v>
      </c>
      <c r="B74" s="924" t="s">
        <v>39</v>
      </c>
      <c r="C74" s="925"/>
      <c r="D74" s="925"/>
      <c r="E74" s="926"/>
      <c r="F74" s="928"/>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row>
    <row r="75" spans="1:43" ht="13.8" thickBot="1" x14ac:dyDescent="0.35">
      <c r="A75" s="883"/>
      <c r="F75" s="891"/>
      <c r="G75" s="802"/>
      <c r="H75" s="802"/>
      <c r="I75" s="802"/>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c r="AH75" s="802"/>
      <c r="AI75" s="802"/>
      <c r="AJ75" s="802"/>
      <c r="AK75" s="802"/>
      <c r="AL75" s="802"/>
      <c r="AM75" s="802"/>
      <c r="AN75" s="802"/>
      <c r="AO75" s="802"/>
      <c r="AP75" s="802"/>
      <c r="AQ75" s="802"/>
    </row>
    <row r="76" spans="1:43" x14ac:dyDescent="0.3">
      <c r="A76" s="829" t="s">
        <v>111</v>
      </c>
      <c r="B76" s="830" t="s">
        <v>41</v>
      </c>
      <c r="C76" s="831"/>
      <c r="D76" s="832"/>
      <c r="E76" s="833"/>
      <c r="F76" s="834"/>
      <c r="G76" s="802"/>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2"/>
    </row>
    <row r="77" spans="1:43" x14ac:dyDescent="0.3">
      <c r="A77" s="851"/>
      <c r="B77" s="843"/>
      <c r="C77" s="881"/>
      <c r="D77" s="849"/>
      <c r="E77" s="852"/>
      <c r="F77" s="853"/>
      <c r="G77" s="802"/>
      <c r="H77" s="802"/>
      <c r="I77" s="802"/>
      <c r="J77" s="802"/>
      <c r="K77" s="802"/>
      <c r="L77" s="802"/>
      <c r="M77" s="802"/>
      <c r="N77" s="802"/>
      <c r="O77" s="802"/>
      <c r="P77" s="802"/>
      <c r="Q77" s="802"/>
      <c r="R77" s="802"/>
      <c r="S77" s="802"/>
      <c r="T77" s="802"/>
      <c r="U77" s="802"/>
      <c r="V77" s="802"/>
      <c r="W77" s="802"/>
      <c r="X77" s="802"/>
      <c r="Y77" s="802"/>
      <c r="Z77" s="802"/>
      <c r="AA77" s="802"/>
      <c r="AB77" s="802"/>
      <c r="AC77" s="802"/>
      <c r="AD77" s="802"/>
      <c r="AE77" s="802"/>
      <c r="AF77" s="802"/>
      <c r="AG77" s="802"/>
      <c r="AH77" s="802"/>
      <c r="AI77" s="802"/>
      <c r="AJ77" s="802"/>
      <c r="AK77" s="802"/>
      <c r="AL77" s="802"/>
      <c r="AM77" s="802"/>
      <c r="AN77" s="802"/>
      <c r="AO77" s="802"/>
      <c r="AP77" s="802"/>
      <c r="AQ77" s="802"/>
    </row>
    <row r="78" spans="1:43" ht="79.2" x14ac:dyDescent="0.3">
      <c r="A78" s="851" t="s">
        <v>112</v>
      </c>
      <c r="B78" s="843" t="s">
        <v>129</v>
      </c>
      <c r="C78" s="881" t="s">
        <v>10</v>
      </c>
      <c r="D78" s="845">
        <v>25</v>
      </c>
      <c r="E78" s="852"/>
      <c r="F78" s="853">
        <f>E78*D78</f>
        <v>0</v>
      </c>
      <c r="G78" s="802"/>
      <c r="H78" s="802"/>
      <c r="I78" s="802"/>
      <c r="J78" s="802"/>
      <c r="K78" s="802"/>
      <c r="L78" s="802"/>
      <c r="M78" s="802"/>
      <c r="N78" s="802"/>
      <c r="O78" s="802"/>
      <c r="P78" s="802"/>
      <c r="Q78" s="802"/>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row>
    <row r="79" spans="1:43" x14ac:dyDescent="0.3">
      <c r="A79" s="851"/>
      <c r="B79" s="843"/>
      <c r="C79" s="881"/>
      <c r="D79" s="849"/>
      <c r="E79" s="852"/>
      <c r="F79" s="853"/>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row>
    <row r="80" spans="1:43" ht="39.6" x14ac:dyDescent="0.3">
      <c r="A80" s="851" t="s">
        <v>124</v>
      </c>
      <c r="B80" s="843" t="s">
        <v>126</v>
      </c>
      <c r="C80" s="881" t="s">
        <v>9</v>
      </c>
      <c r="D80" s="845">
        <v>88</v>
      </c>
      <c r="E80" s="852"/>
      <c r="F80" s="853">
        <f t="shared" ref="F80:F96" si="3">E80*D80</f>
        <v>0</v>
      </c>
      <c r="G80" s="802"/>
      <c r="H80" s="802"/>
      <c r="I80" s="802"/>
      <c r="J80" s="802"/>
      <c r="K80" s="802"/>
      <c r="L80" s="802"/>
      <c r="M80" s="802"/>
      <c r="N80" s="802"/>
      <c r="O80" s="802"/>
      <c r="P80" s="802"/>
      <c r="Q80" s="802"/>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row>
    <row r="81" spans="1:43" x14ac:dyDescent="0.3">
      <c r="A81" s="851"/>
      <c r="B81" s="843"/>
      <c r="C81" s="881"/>
      <c r="D81" s="849"/>
      <c r="E81" s="852"/>
      <c r="F81" s="853"/>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row>
    <row r="82" spans="1:43" ht="13.8" thickBot="1" x14ac:dyDescent="0.35">
      <c r="A82" s="854" t="s">
        <v>40</v>
      </c>
      <c r="B82" s="855" t="s">
        <v>41</v>
      </c>
      <c r="C82" s="856"/>
      <c r="D82" s="857"/>
      <c r="E82" s="858"/>
      <c r="F82" s="859">
        <f>SUM(F78:F81)</f>
        <v>0</v>
      </c>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row>
    <row r="83" spans="1:43" ht="13.8" thickBot="1" x14ac:dyDescent="0.35">
      <c r="A83" s="892"/>
      <c r="B83" s="893"/>
      <c r="C83" s="894"/>
      <c r="D83" s="849"/>
      <c r="E83" s="876"/>
      <c r="F83" s="895"/>
      <c r="G83" s="802"/>
      <c r="H83" s="802"/>
      <c r="I83" s="802"/>
      <c r="J83" s="802"/>
      <c r="K83" s="802"/>
      <c r="L83" s="802"/>
      <c r="M83" s="802"/>
      <c r="N83" s="802"/>
      <c r="O83" s="802"/>
      <c r="P83" s="802"/>
      <c r="Q83" s="802"/>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row>
    <row r="84" spans="1:43" x14ac:dyDescent="0.3">
      <c r="A84" s="829" t="s">
        <v>43</v>
      </c>
      <c r="B84" s="830" t="s">
        <v>42</v>
      </c>
      <c r="C84" s="831"/>
      <c r="D84" s="832"/>
      <c r="E84" s="833"/>
      <c r="F84" s="834"/>
      <c r="G84" s="802"/>
      <c r="H84" s="802"/>
      <c r="I84" s="802"/>
      <c r="J84" s="802"/>
      <c r="K84" s="802"/>
      <c r="L84" s="802"/>
      <c r="M84" s="802"/>
      <c r="N84" s="802"/>
      <c r="O84" s="802"/>
      <c r="P84" s="802"/>
      <c r="Q84" s="802"/>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row>
    <row r="85" spans="1:43" x14ac:dyDescent="0.3">
      <c r="A85" s="892"/>
      <c r="B85" s="893"/>
      <c r="C85" s="894"/>
      <c r="D85" s="849"/>
      <c r="E85" s="876"/>
      <c r="F85" s="895"/>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row>
    <row r="86" spans="1:43" ht="39.6" x14ac:dyDescent="0.3">
      <c r="A86" s="851" t="s">
        <v>44</v>
      </c>
      <c r="B86" s="843" t="s">
        <v>88</v>
      </c>
      <c r="C86" s="881" t="s">
        <v>9</v>
      </c>
      <c r="D86" s="845">
        <v>88</v>
      </c>
      <c r="E86" s="852"/>
      <c r="F86" s="853">
        <f t="shared" si="3"/>
        <v>0</v>
      </c>
      <c r="G86" s="802"/>
      <c r="H86" s="802"/>
      <c r="I86" s="802"/>
      <c r="J86" s="802"/>
      <c r="K86" s="802"/>
      <c r="L86" s="802"/>
      <c r="M86" s="802"/>
      <c r="N86" s="802"/>
      <c r="O86" s="802"/>
      <c r="P86" s="802"/>
      <c r="Q86" s="802"/>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row>
    <row r="87" spans="1:43" x14ac:dyDescent="0.3">
      <c r="A87" s="892"/>
      <c r="B87" s="843"/>
      <c r="C87" s="881"/>
      <c r="D87" s="849"/>
      <c r="E87" s="852"/>
      <c r="F87" s="853"/>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c r="AH87" s="802"/>
      <c r="AI87" s="802"/>
      <c r="AJ87" s="802"/>
      <c r="AK87" s="802"/>
      <c r="AL87" s="802"/>
      <c r="AM87" s="802"/>
      <c r="AN87" s="802"/>
      <c r="AO87" s="802"/>
      <c r="AP87" s="802"/>
      <c r="AQ87" s="802"/>
    </row>
    <row r="88" spans="1:43" x14ac:dyDescent="0.3">
      <c r="A88" s="851" t="s">
        <v>45</v>
      </c>
      <c r="B88" s="843" t="s">
        <v>134</v>
      </c>
      <c r="C88" s="896" t="s">
        <v>9</v>
      </c>
      <c r="D88" s="845">
        <v>88</v>
      </c>
      <c r="E88" s="852"/>
      <c r="F88" s="853">
        <f t="shared" ref="F88" si="4">E88*D88</f>
        <v>0</v>
      </c>
      <c r="G88" s="802"/>
      <c r="H88" s="802"/>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2"/>
      <c r="AL88" s="802"/>
      <c r="AM88" s="802"/>
      <c r="AN88" s="802"/>
      <c r="AO88" s="802"/>
      <c r="AP88" s="802"/>
      <c r="AQ88" s="802"/>
    </row>
    <row r="89" spans="1:43" x14ac:dyDescent="0.25">
      <c r="A89" s="892"/>
      <c r="B89" s="897"/>
      <c r="C89" s="898"/>
      <c r="D89" s="899"/>
      <c r="E89" s="900"/>
      <c r="F89" s="853"/>
      <c r="G89" s="802"/>
      <c r="H89" s="802"/>
      <c r="I89" s="802"/>
      <c r="J89" s="802"/>
      <c r="K89" s="802"/>
      <c r="L89" s="802"/>
      <c r="M89" s="802"/>
      <c r="N89" s="802"/>
      <c r="O89" s="802"/>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802"/>
      <c r="AO89" s="802"/>
      <c r="AP89" s="802"/>
      <c r="AQ89" s="802"/>
    </row>
    <row r="90" spans="1:43" x14ac:dyDescent="0.3">
      <c r="A90" s="851" t="s">
        <v>131</v>
      </c>
      <c r="B90" s="843" t="s">
        <v>133</v>
      </c>
      <c r="C90" s="898" t="s">
        <v>11</v>
      </c>
      <c r="D90" s="845">
        <v>15</v>
      </c>
      <c r="E90" s="852"/>
      <c r="F90" s="853">
        <f t="shared" ref="F90" si="5">E90*D90</f>
        <v>0</v>
      </c>
      <c r="G90" s="802"/>
      <c r="H90" s="802"/>
      <c r="I90" s="802"/>
      <c r="J90" s="802"/>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2"/>
    </row>
    <row r="91" spans="1:43" x14ac:dyDescent="0.3">
      <c r="A91" s="851"/>
      <c r="B91" s="843"/>
      <c r="C91" s="881"/>
      <c r="D91" s="849"/>
      <c r="E91" s="852"/>
      <c r="F91" s="853"/>
      <c r="G91" s="802"/>
      <c r="H91" s="802"/>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802"/>
      <c r="AI91" s="802"/>
      <c r="AJ91" s="802"/>
      <c r="AK91" s="802"/>
      <c r="AL91" s="802"/>
      <c r="AM91" s="802"/>
      <c r="AN91" s="802"/>
      <c r="AO91" s="802"/>
      <c r="AP91" s="802"/>
      <c r="AQ91" s="802"/>
    </row>
    <row r="92" spans="1:43" ht="13.8" thickBot="1" x14ac:dyDescent="0.35">
      <c r="A92" s="854" t="s">
        <v>43</v>
      </c>
      <c r="B92" s="855" t="s">
        <v>42</v>
      </c>
      <c r="C92" s="856"/>
      <c r="D92" s="857"/>
      <c r="E92" s="858"/>
      <c r="F92" s="859">
        <f>SUM(F86:F90)</f>
        <v>0</v>
      </c>
      <c r="G92" s="802"/>
      <c r="H92" s="802"/>
      <c r="I92" s="802"/>
      <c r="J92" s="802"/>
      <c r="K92" s="802"/>
      <c r="L92" s="802"/>
      <c r="M92" s="802"/>
      <c r="N92" s="802"/>
      <c r="O92" s="802"/>
      <c r="P92" s="802"/>
      <c r="Q92" s="802"/>
      <c r="R92" s="802"/>
      <c r="S92" s="802"/>
      <c r="T92" s="802"/>
      <c r="U92" s="802"/>
      <c r="V92" s="802"/>
      <c r="W92" s="802"/>
      <c r="X92" s="802"/>
      <c r="Y92" s="802"/>
      <c r="Z92" s="802"/>
      <c r="AA92" s="802"/>
      <c r="AB92" s="802"/>
      <c r="AC92" s="802"/>
      <c r="AD92" s="802"/>
      <c r="AE92" s="802"/>
      <c r="AF92" s="802"/>
      <c r="AG92" s="802"/>
      <c r="AH92" s="802"/>
      <c r="AI92" s="802"/>
      <c r="AJ92" s="802"/>
      <c r="AK92" s="802"/>
      <c r="AL92" s="802"/>
      <c r="AM92" s="802"/>
      <c r="AN92" s="802"/>
      <c r="AO92" s="802"/>
      <c r="AP92" s="802"/>
      <c r="AQ92" s="802"/>
    </row>
    <row r="93" spans="1:43" ht="13.8" thickBot="1" x14ac:dyDescent="0.35">
      <c r="A93" s="892"/>
      <c r="B93" s="893"/>
      <c r="C93" s="894"/>
      <c r="D93" s="849"/>
      <c r="E93" s="876"/>
      <c r="F93" s="895"/>
      <c r="G93" s="802"/>
      <c r="H93" s="802"/>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2"/>
      <c r="AM93" s="802"/>
      <c r="AN93" s="802"/>
      <c r="AO93" s="802"/>
      <c r="AP93" s="802"/>
      <c r="AQ93" s="802"/>
    </row>
    <row r="94" spans="1:43" x14ac:dyDescent="0.3">
      <c r="A94" s="829" t="s">
        <v>47</v>
      </c>
      <c r="B94" s="830" t="s">
        <v>46</v>
      </c>
      <c r="C94" s="831"/>
      <c r="D94" s="832"/>
      <c r="E94" s="833"/>
      <c r="F94" s="834"/>
      <c r="G94" s="802"/>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2"/>
    </row>
    <row r="95" spans="1:43" x14ac:dyDescent="0.3">
      <c r="A95" s="851"/>
      <c r="B95" s="843"/>
      <c r="C95" s="881"/>
      <c r="D95" s="849"/>
      <c r="E95" s="852"/>
      <c r="F95" s="853"/>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row>
    <row r="96" spans="1:43" ht="39.6" x14ac:dyDescent="0.3">
      <c r="A96" s="851" t="s">
        <v>48</v>
      </c>
      <c r="B96" s="843" t="s">
        <v>979</v>
      </c>
      <c r="C96" s="881" t="s">
        <v>11</v>
      </c>
      <c r="D96" s="845">
        <v>13</v>
      </c>
      <c r="E96" s="852"/>
      <c r="F96" s="853">
        <f t="shared" si="3"/>
        <v>0</v>
      </c>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2"/>
      <c r="AM96" s="802"/>
      <c r="AN96" s="802"/>
      <c r="AO96" s="802"/>
      <c r="AP96" s="802"/>
      <c r="AQ96" s="802"/>
    </row>
    <row r="97" spans="1:43" x14ac:dyDescent="0.3">
      <c r="A97" s="851"/>
      <c r="B97" s="843"/>
      <c r="C97" s="881"/>
      <c r="D97" s="849"/>
      <c r="E97" s="852"/>
      <c r="F97" s="853"/>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2"/>
    </row>
    <row r="98" spans="1:43" ht="13.8" thickBot="1" x14ac:dyDescent="0.35">
      <c r="A98" s="854" t="s">
        <v>47</v>
      </c>
      <c r="B98" s="855" t="s">
        <v>46</v>
      </c>
      <c r="C98" s="856"/>
      <c r="D98" s="857"/>
      <c r="E98" s="858"/>
      <c r="F98" s="859">
        <f>SUM(F96:F96)</f>
        <v>0</v>
      </c>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802"/>
      <c r="AG98" s="802"/>
      <c r="AH98" s="802"/>
      <c r="AI98" s="802"/>
      <c r="AJ98" s="802"/>
      <c r="AK98" s="802"/>
      <c r="AL98" s="802"/>
      <c r="AM98" s="802"/>
      <c r="AN98" s="802"/>
      <c r="AO98" s="802"/>
      <c r="AP98" s="802"/>
      <c r="AQ98" s="802"/>
    </row>
    <row r="99" spans="1:43" ht="13.8" thickBot="1" x14ac:dyDescent="0.35">
      <c r="A99" s="883"/>
      <c r="F99" s="891"/>
      <c r="G99" s="802"/>
      <c r="H99" s="802"/>
      <c r="I99" s="802"/>
      <c r="J99" s="802"/>
      <c r="K99" s="802"/>
      <c r="L99" s="802"/>
      <c r="M99" s="802"/>
      <c r="N99" s="802"/>
      <c r="O99" s="802"/>
      <c r="P99" s="802"/>
      <c r="Q99" s="802"/>
      <c r="R99" s="802"/>
      <c r="S99" s="802"/>
      <c r="T99" s="802"/>
      <c r="U99" s="802"/>
      <c r="V99" s="802"/>
      <c r="W99" s="802"/>
      <c r="X99" s="802"/>
      <c r="Y99" s="802"/>
      <c r="Z99" s="802"/>
      <c r="AA99" s="802"/>
      <c r="AB99" s="802"/>
      <c r="AC99" s="802"/>
      <c r="AD99" s="802"/>
      <c r="AE99" s="802"/>
      <c r="AF99" s="802"/>
      <c r="AG99" s="802"/>
      <c r="AH99" s="802"/>
      <c r="AI99" s="802"/>
      <c r="AJ99" s="802"/>
      <c r="AK99" s="802"/>
      <c r="AL99" s="802"/>
      <c r="AM99" s="802"/>
      <c r="AN99" s="802"/>
      <c r="AO99" s="802"/>
      <c r="AP99" s="802"/>
      <c r="AQ99" s="802"/>
    </row>
    <row r="100" spans="1:43" ht="16.2" thickBot="1" x14ac:dyDescent="0.35">
      <c r="A100" s="923" t="s">
        <v>21</v>
      </c>
      <c r="B100" s="924" t="s">
        <v>39</v>
      </c>
      <c r="C100" s="925"/>
      <c r="D100" s="925"/>
      <c r="E100" s="926"/>
      <c r="F100" s="929">
        <f>F98+F92+F82</f>
        <v>0</v>
      </c>
      <c r="G100" s="802"/>
      <c r="H100" s="802"/>
      <c r="I100" s="802"/>
      <c r="J100" s="802"/>
      <c r="K100" s="802"/>
      <c r="L100" s="802"/>
      <c r="M100" s="802"/>
      <c r="N100" s="802"/>
      <c r="O100" s="802"/>
      <c r="P100" s="802"/>
      <c r="Q100" s="802"/>
      <c r="R100" s="802"/>
      <c r="S100" s="802"/>
      <c r="T100" s="802"/>
      <c r="U100" s="802"/>
      <c r="V100" s="802"/>
      <c r="W100" s="802"/>
      <c r="X100" s="802"/>
      <c r="Y100" s="802"/>
      <c r="Z100" s="802"/>
      <c r="AA100" s="802"/>
      <c r="AB100" s="802"/>
      <c r="AC100" s="802"/>
      <c r="AD100" s="802"/>
      <c r="AE100" s="802"/>
      <c r="AF100" s="802"/>
      <c r="AG100" s="802"/>
      <c r="AH100" s="802"/>
      <c r="AI100" s="802"/>
      <c r="AJ100" s="802"/>
      <c r="AK100" s="802"/>
      <c r="AL100" s="802"/>
      <c r="AM100" s="802"/>
      <c r="AN100" s="802"/>
      <c r="AO100" s="802"/>
      <c r="AP100" s="802"/>
      <c r="AQ100" s="802"/>
    </row>
    <row r="101" spans="1:43" ht="13.8" thickBot="1" x14ac:dyDescent="0.35">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row>
    <row r="102" spans="1:43" ht="16.2" thickBot="1" x14ac:dyDescent="0.35">
      <c r="A102" s="923" t="s">
        <v>22</v>
      </c>
      <c r="B102" s="924" t="s">
        <v>49</v>
      </c>
      <c r="C102" s="925"/>
      <c r="D102" s="925"/>
      <c r="E102" s="926"/>
      <c r="F102" s="928"/>
      <c r="G102" s="802"/>
      <c r="H102" s="802"/>
      <c r="I102" s="802"/>
      <c r="J102" s="802"/>
      <c r="K102" s="802"/>
      <c r="L102" s="802"/>
      <c r="M102" s="802"/>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2"/>
      <c r="AK102" s="802"/>
      <c r="AL102" s="802"/>
      <c r="AM102" s="802"/>
      <c r="AN102" s="802"/>
      <c r="AO102" s="802"/>
      <c r="AP102" s="802"/>
      <c r="AQ102" s="802"/>
    </row>
    <row r="103" spans="1:43" ht="13.8" thickBot="1" x14ac:dyDescent="0.35">
      <c r="A103" s="892"/>
      <c r="B103" s="893"/>
      <c r="C103" s="894"/>
      <c r="D103" s="849"/>
      <c r="E103" s="876"/>
      <c r="F103" s="895"/>
      <c r="G103" s="802"/>
      <c r="H103" s="802"/>
      <c r="I103" s="802"/>
      <c r="J103" s="802"/>
      <c r="K103" s="802"/>
      <c r="L103" s="802"/>
      <c r="M103" s="802"/>
      <c r="N103" s="802"/>
      <c r="O103" s="802"/>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2"/>
      <c r="AK103" s="802"/>
      <c r="AL103" s="802"/>
      <c r="AM103" s="802"/>
      <c r="AN103" s="802"/>
      <c r="AO103" s="802"/>
      <c r="AP103" s="802"/>
      <c r="AQ103" s="802"/>
    </row>
    <row r="104" spans="1:43" x14ac:dyDescent="0.3">
      <c r="A104" s="829" t="s">
        <v>50</v>
      </c>
      <c r="B104" s="830" t="s">
        <v>89</v>
      </c>
      <c r="C104" s="831"/>
      <c r="D104" s="832"/>
      <c r="E104" s="833"/>
      <c r="F104" s="834"/>
      <c r="G104" s="802"/>
      <c r="H104" s="802"/>
      <c r="I104" s="802"/>
      <c r="J104" s="802"/>
      <c r="K104" s="802"/>
      <c r="L104" s="802"/>
      <c r="M104" s="802"/>
      <c r="N104" s="802"/>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2"/>
      <c r="AM104" s="802"/>
      <c r="AN104" s="802"/>
      <c r="AO104" s="802"/>
      <c r="AP104" s="802"/>
      <c r="AQ104" s="802"/>
    </row>
    <row r="105" spans="1:43" x14ac:dyDescent="0.3">
      <c r="A105" s="892"/>
      <c r="B105" s="843"/>
      <c r="C105" s="881"/>
      <c r="D105" s="849"/>
      <c r="E105" s="852"/>
      <c r="F105" s="853"/>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802"/>
      <c r="AM105" s="802"/>
      <c r="AN105" s="802"/>
      <c r="AO105" s="802"/>
      <c r="AP105" s="802"/>
      <c r="AQ105" s="802"/>
    </row>
    <row r="106" spans="1:43" ht="52.8" x14ac:dyDescent="0.3">
      <c r="A106" s="851" t="s">
        <v>51</v>
      </c>
      <c r="B106" s="843" t="s">
        <v>137</v>
      </c>
      <c r="C106" s="881" t="s">
        <v>11</v>
      </c>
      <c r="D106" s="845">
        <v>11</v>
      </c>
      <c r="E106" s="852"/>
      <c r="F106" s="853">
        <f>E106*D106</f>
        <v>0</v>
      </c>
      <c r="G106" s="802"/>
      <c r="H106" s="802"/>
      <c r="I106" s="802"/>
      <c r="J106" s="802"/>
      <c r="K106" s="802"/>
      <c r="L106" s="802"/>
      <c r="M106" s="802"/>
      <c r="N106" s="802"/>
      <c r="O106" s="802"/>
      <c r="P106" s="802"/>
      <c r="Q106" s="802"/>
      <c r="R106" s="802"/>
      <c r="S106" s="802"/>
      <c r="T106" s="802"/>
      <c r="U106" s="802"/>
      <c r="V106" s="802"/>
      <c r="W106" s="802"/>
      <c r="X106" s="802"/>
      <c r="Y106" s="802"/>
      <c r="Z106" s="802"/>
      <c r="AA106" s="802"/>
      <c r="AB106" s="802"/>
      <c r="AC106" s="802"/>
      <c r="AD106" s="802"/>
      <c r="AE106" s="802"/>
      <c r="AF106" s="802"/>
      <c r="AG106" s="802"/>
      <c r="AH106" s="802"/>
      <c r="AI106" s="802"/>
      <c r="AJ106" s="802"/>
      <c r="AK106" s="802"/>
      <c r="AL106" s="802"/>
      <c r="AM106" s="802"/>
      <c r="AN106" s="802"/>
      <c r="AO106" s="802"/>
      <c r="AP106" s="802"/>
      <c r="AQ106" s="802"/>
    </row>
    <row r="107" spans="1:43" x14ac:dyDescent="0.3">
      <c r="A107" s="851"/>
      <c r="B107" s="843"/>
      <c r="C107" s="881"/>
      <c r="D107" s="849"/>
      <c r="E107" s="852"/>
      <c r="F107" s="853"/>
      <c r="G107" s="802"/>
      <c r="H107" s="802"/>
      <c r="I107" s="802"/>
      <c r="J107" s="802"/>
      <c r="K107" s="802"/>
      <c r="L107" s="802"/>
      <c r="M107" s="802"/>
      <c r="N107" s="802"/>
      <c r="O107" s="802"/>
      <c r="P107" s="802"/>
      <c r="Q107" s="802"/>
      <c r="R107" s="802"/>
      <c r="S107" s="802"/>
      <c r="T107" s="802"/>
      <c r="U107" s="802"/>
      <c r="V107" s="802"/>
      <c r="W107" s="802"/>
      <c r="X107" s="802"/>
      <c r="Y107" s="802"/>
      <c r="Z107" s="802"/>
      <c r="AA107" s="802"/>
      <c r="AB107" s="802"/>
      <c r="AC107" s="802"/>
      <c r="AD107" s="802"/>
      <c r="AE107" s="802"/>
      <c r="AF107" s="802"/>
      <c r="AG107" s="802"/>
      <c r="AH107" s="802"/>
      <c r="AI107" s="802"/>
      <c r="AJ107" s="802"/>
      <c r="AK107" s="802"/>
      <c r="AL107" s="802"/>
      <c r="AM107" s="802"/>
      <c r="AN107" s="802"/>
      <c r="AO107" s="802"/>
      <c r="AP107" s="802"/>
      <c r="AQ107" s="802"/>
    </row>
    <row r="108" spans="1:43" ht="13.8" thickBot="1" x14ac:dyDescent="0.35">
      <c r="A108" s="854" t="s">
        <v>50</v>
      </c>
      <c r="B108" s="855" t="s">
        <v>89</v>
      </c>
      <c r="C108" s="856"/>
      <c r="D108" s="857"/>
      <c r="E108" s="858"/>
      <c r="F108" s="859">
        <f>SUM(F105:F106)</f>
        <v>0</v>
      </c>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2"/>
    </row>
    <row r="109" spans="1:43" ht="13.8" thickBot="1" x14ac:dyDescent="0.35">
      <c r="G109" s="802"/>
      <c r="H109" s="802"/>
      <c r="I109" s="802"/>
      <c r="J109" s="802"/>
      <c r="K109" s="802"/>
      <c r="L109" s="802"/>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2"/>
      <c r="AJ109" s="802"/>
      <c r="AK109" s="802"/>
      <c r="AL109" s="802"/>
      <c r="AM109" s="802"/>
      <c r="AN109" s="802"/>
      <c r="AO109" s="802"/>
      <c r="AP109" s="802"/>
      <c r="AQ109" s="802"/>
    </row>
    <row r="110" spans="1:43" ht="16.2" thickBot="1" x14ac:dyDescent="0.35">
      <c r="A110" s="923" t="s">
        <v>22</v>
      </c>
      <c r="B110" s="924" t="s">
        <v>49</v>
      </c>
      <c r="C110" s="925"/>
      <c r="D110" s="925"/>
      <c r="E110" s="926"/>
      <c r="F110" s="929">
        <f>F108</f>
        <v>0</v>
      </c>
      <c r="G110" s="802"/>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2"/>
      <c r="AJ110" s="802"/>
      <c r="AK110" s="802"/>
      <c r="AL110" s="802"/>
      <c r="AM110" s="802"/>
      <c r="AN110" s="802"/>
      <c r="AO110" s="802"/>
      <c r="AP110" s="802"/>
      <c r="AQ110" s="802"/>
    </row>
    <row r="111" spans="1:43" s="807" customFormat="1" ht="16.2" thickBot="1" x14ac:dyDescent="0.35">
      <c r="A111" s="902"/>
      <c r="B111" s="903"/>
      <c r="C111" s="904"/>
      <c r="D111" s="904"/>
      <c r="E111" s="905"/>
      <c r="F111" s="906"/>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2"/>
      <c r="AL111" s="802"/>
      <c r="AM111" s="802"/>
      <c r="AN111" s="802"/>
      <c r="AO111" s="802"/>
      <c r="AP111" s="802"/>
      <c r="AQ111" s="802"/>
    </row>
    <row r="112" spans="1:43" ht="16.2" thickBot="1" x14ac:dyDescent="0.35">
      <c r="A112" s="923" t="s">
        <v>24</v>
      </c>
      <c r="B112" s="924" t="s">
        <v>52</v>
      </c>
      <c r="C112" s="925"/>
      <c r="D112" s="925"/>
      <c r="E112" s="926"/>
      <c r="F112" s="928"/>
      <c r="G112" s="802"/>
      <c r="H112" s="802"/>
      <c r="I112" s="802"/>
      <c r="J112" s="802"/>
      <c r="K112" s="802"/>
      <c r="L112" s="802"/>
      <c r="M112" s="802"/>
      <c r="N112" s="802"/>
      <c r="O112" s="802"/>
      <c r="P112" s="802"/>
      <c r="Q112" s="802"/>
      <c r="R112" s="802"/>
      <c r="S112" s="802"/>
      <c r="T112" s="802"/>
      <c r="U112" s="802"/>
      <c r="V112" s="802"/>
      <c r="W112" s="802"/>
      <c r="X112" s="802"/>
      <c r="Y112" s="802"/>
      <c r="Z112" s="802"/>
      <c r="AA112" s="802"/>
      <c r="AB112" s="802"/>
      <c r="AC112" s="802"/>
      <c r="AD112" s="802"/>
      <c r="AE112" s="802"/>
      <c r="AF112" s="802"/>
      <c r="AG112" s="802"/>
      <c r="AH112" s="802"/>
      <c r="AI112" s="802"/>
      <c r="AJ112" s="802"/>
      <c r="AK112" s="802"/>
      <c r="AL112" s="802"/>
      <c r="AM112" s="802"/>
      <c r="AN112" s="802"/>
      <c r="AO112" s="802"/>
      <c r="AP112" s="802"/>
      <c r="AQ112" s="802"/>
    </row>
    <row r="113" spans="1:43" ht="13.8" thickBot="1" x14ac:dyDescent="0.35">
      <c r="A113" s="851"/>
      <c r="B113" s="843"/>
      <c r="C113" s="881"/>
      <c r="D113" s="849"/>
      <c r="E113" s="852"/>
      <c r="F113" s="853"/>
      <c r="G113" s="802"/>
      <c r="H113" s="802"/>
      <c r="I113" s="802"/>
      <c r="J113" s="802"/>
      <c r="K113" s="802"/>
      <c r="L113" s="802"/>
      <c r="M113" s="802"/>
      <c r="N113" s="802"/>
      <c r="O113" s="802"/>
      <c r="P113" s="802"/>
      <c r="Q113" s="802"/>
      <c r="R113" s="802"/>
      <c r="S113" s="802"/>
      <c r="T113" s="802"/>
      <c r="U113" s="802"/>
      <c r="V113" s="802"/>
      <c r="W113" s="802"/>
      <c r="X113" s="802"/>
      <c r="Y113" s="802"/>
      <c r="Z113" s="802"/>
      <c r="AA113" s="802"/>
      <c r="AB113" s="802"/>
      <c r="AC113" s="802"/>
      <c r="AD113" s="802"/>
      <c r="AE113" s="802"/>
      <c r="AF113" s="802"/>
      <c r="AG113" s="802"/>
      <c r="AH113" s="802"/>
      <c r="AI113" s="802"/>
      <c r="AJ113" s="802"/>
      <c r="AK113" s="802"/>
      <c r="AL113" s="802"/>
      <c r="AM113" s="802"/>
      <c r="AN113" s="802"/>
      <c r="AO113" s="802"/>
      <c r="AP113" s="802"/>
      <c r="AQ113" s="802"/>
    </row>
    <row r="114" spans="1:43" x14ac:dyDescent="0.3">
      <c r="A114" s="829" t="s">
        <v>53</v>
      </c>
      <c r="B114" s="830" t="s">
        <v>54</v>
      </c>
      <c r="C114" s="831"/>
      <c r="D114" s="832"/>
      <c r="E114" s="833"/>
      <c r="F114" s="834"/>
      <c r="G114" s="802"/>
      <c r="H114" s="802"/>
      <c r="I114" s="802"/>
      <c r="J114" s="802"/>
      <c r="K114" s="802"/>
      <c r="L114" s="802"/>
      <c r="M114" s="802"/>
      <c r="N114" s="802"/>
      <c r="O114" s="802"/>
      <c r="P114" s="802"/>
      <c r="Q114" s="802"/>
      <c r="R114" s="802"/>
      <c r="S114" s="802"/>
      <c r="T114" s="802"/>
      <c r="U114" s="802"/>
      <c r="V114" s="802"/>
      <c r="W114" s="802"/>
      <c r="X114" s="802"/>
      <c r="Y114" s="802"/>
      <c r="Z114" s="802"/>
      <c r="AA114" s="802"/>
      <c r="AB114" s="802"/>
      <c r="AC114" s="802"/>
      <c r="AD114" s="802"/>
      <c r="AE114" s="802"/>
      <c r="AF114" s="802"/>
      <c r="AG114" s="802"/>
      <c r="AH114" s="802"/>
      <c r="AI114" s="802"/>
      <c r="AJ114" s="802"/>
      <c r="AK114" s="802"/>
      <c r="AL114" s="802"/>
      <c r="AM114" s="802"/>
      <c r="AN114" s="802"/>
      <c r="AO114" s="802"/>
      <c r="AP114" s="802"/>
      <c r="AQ114" s="802"/>
    </row>
    <row r="115" spans="1:43" x14ac:dyDescent="0.3">
      <c r="A115" s="851"/>
      <c r="B115" s="843"/>
      <c r="C115" s="881"/>
      <c r="D115" s="849"/>
      <c r="E115" s="852"/>
      <c r="F115" s="853"/>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2"/>
      <c r="AK115" s="802"/>
      <c r="AL115" s="802"/>
      <c r="AM115" s="802"/>
      <c r="AN115" s="802"/>
      <c r="AO115" s="802"/>
      <c r="AP115" s="802"/>
      <c r="AQ115" s="802"/>
    </row>
    <row r="116" spans="1:43" x14ac:dyDescent="0.3">
      <c r="A116" s="851" t="s">
        <v>58</v>
      </c>
      <c r="B116" s="843" t="s">
        <v>55</v>
      </c>
      <c r="C116" s="881" t="s">
        <v>8</v>
      </c>
      <c r="D116" s="845">
        <v>4</v>
      </c>
      <c r="E116" s="852"/>
      <c r="F116" s="853">
        <f>E116*D116</f>
        <v>0</v>
      </c>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2"/>
      <c r="AK116" s="802"/>
      <c r="AL116" s="802"/>
      <c r="AM116" s="802"/>
      <c r="AN116" s="802"/>
      <c r="AO116" s="802"/>
      <c r="AP116" s="802"/>
      <c r="AQ116" s="802"/>
    </row>
    <row r="117" spans="1:43" x14ac:dyDescent="0.3">
      <c r="A117" s="851"/>
      <c r="B117" s="843"/>
      <c r="C117" s="881"/>
      <c r="D117" s="849"/>
      <c r="E117" s="852"/>
      <c r="F117" s="853"/>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2"/>
      <c r="AM117" s="802"/>
      <c r="AN117" s="802"/>
      <c r="AO117" s="802"/>
      <c r="AP117" s="802"/>
      <c r="AQ117" s="802"/>
    </row>
    <row r="118" spans="1:43" ht="26.4" x14ac:dyDescent="0.3">
      <c r="A118" s="851" t="s">
        <v>59</v>
      </c>
      <c r="B118" s="843" t="s">
        <v>56</v>
      </c>
      <c r="C118" s="881" t="s">
        <v>8</v>
      </c>
      <c r="D118" s="845">
        <v>4</v>
      </c>
      <c r="E118" s="852"/>
      <c r="F118" s="853">
        <f>E118*D118</f>
        <v>0</v>
      </c>
      <c r="G118" s="802"/>
      <c r="H118" s="802"/>
      <c r="I118" s="802"/>
      <c r="J118" s="802"/>
      <c r="K118" s="802"/>
      <c r="L118" s="802"/>
      <c r="M118" s="802"/>
      <c r="N118" s="802"/>
      <c r="O118" s="802"/>
      <c r="P118" s="802"/>
      <c r="Q118" s="802"/>
      <c r="R118" s="802"/>
      <c r="S118" s="802"/>
      <c r="T118" s="802"/>
      <c r="U118" s="802"/>
      <c r="V118" s="802"/>
      <c r="W118" s="802"/>
      <c r="X118" s="802"/>
      <c r="Y118" s="802"/>
      <c r="Z118" s="802"/>
      <c r="AA118" s="802"/>
      <c r="AB118" s="802"/>
      <c r="AC118" s="802"/>
      <c r="AD118" s="802"/>
      <c r="AE118" s="802"/>
      <c r="AF118" s="802"/>
      <c r="AG118" s="802"/>
      <c r="AH118" s="802"/>
      <c r="AI118" s="802"/>
      <c r="AJ118" s="802"/>
      <c r="AK118" s="802"/>
      <c r="AL118" s="802"/>
      <c r="AM118" s="802"/>
      <c r="AN118" s="802"/>
      <c r="AO118" s="802"/>
      <c r="AP118" s="802"/>
      <c r="AQ118" s="802"/>
    </row>
    <row r="119" spans="1:43" x14ac:dyDescent="0.3">
      <c r="A119" s="851"/>
      <c r="B119" s="843"/>
      <c r="C119" s="881"/>
      <c r="D119" s="849"/>
      <c r="E119" s="852"/>
      <c r="F119" s="853"/>
      <c r="G119" s="802"/>
      <c r="H119" s="802"/>
      <c r="I119" s="802"/>
      <c r="J119" s="802"/>
      <c r="K119" s="802"/>
      <c r="L119" s="802"/>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2"/>
      <c r="AJ119" s="802"/>
      <c r="AK119" s="802"/>
      <c r="AL119" s="802"/>
      <c r="AM119" s="802"/>
      <c r="AN119" s="802"/>
      <c r="AO119" s="802"/>
      <c r="AP119" s="802"/>
      <c r="AQ119" s="802"/>
    </row>
    <row r="120" spans="1:43" ht="39.6" x14ac:dyDescent="0.3">
      <c r="A120" s="851" t="s">
        <v>60</v>
      </c>
      <c r="B120" s="843" t="s">
        <v>57</v>
      </c>
      <c r="C120" s="881" t="s">
        <v>8</v>
      </c>
      <c r="D120" s="845">
        <v>1</v>
      </c>
      <c r="E120" s="852"/>
      <c r="F120" s="853">
        <f>E120*D120</f>
        <v>0</v>
      </c>
      <c r="G120" s="802"/>
      <c r="H120" s="802"/>
      <c r="I120" s="802"/>
      <c r="J120" s="802"/>
      <c r="K120" s="802"/>
      <c r="L120" s="802"/>
      <c r="M120" s="802"/>
      <c r="N120" s="802"/>
      <c r="O120" s="802"/>
      <c r="P120" s="802"/>
      <c r="Q120" s="802"/>
      <c r="R120" s="802"/>
      <c r="S120" s="802"/>
      <c r="T120" s="802"/>
      <c r="U120" s="802"/>
      <c r="V120" s="802"/>
      <c r="W120" s="802"/>
      <c r="X120" s="802"/>
      <c r="Y120" s="802"/>
      <c r="Z120" s="802"/>
      <c r="AA120" s="802"/>
      <c r="AB120" s="802"/>
      <c r="AC120" s="802"/>
      <c r="AD120" s="802"/>
      <c r="AE120" s="802"/>
      <c r="AF120" s="802"/>
      <c r="AG120" s="802"/>
      <c r="AH120" s="802"/>
      <c r="AI120" s="802"/>
      <c r="AJ120" s="802"/>
      <c r="AK120" s="802"/>
      <c r="AL120" s="802"/>
      <c r="AM120" s="802"/>
      <c r="AN120" s="802"/>
      <c r="AO120" s="802"/>
      <c r="AP120" s="802"/>
      <c r="AQ120" s="802"/>
    </row>
    <row r="121" spans="1:43" x14ac:dyDescent="0.3">
      <c r="A121" s="851"/>
      <c r="B121" s="843"/>
      <c r="C121" s="881"/>
      <c r="D121" s="849"/>
      <c r="E121" s="852"/>
      <c r="F121" s="853"/>
      <c r="G121" s="802"/>
      <c r="H121" s="802"/>
      <c r="I121" s="802"/>
      <c r="J121" s="802"/>
      <c r="K121" s="802"/>
      <c r="L121" s="802"/>
      <c r="M121" s="802"/>
      <c r="N121" s="802"/>
      <c r="O121" s="802"/>
      <c r="P121" s="802"/>
      <c r="Q121" s="802"/>
      <c r="R121" s="802"/>
      <c r="S121" s="802"/>
      <c r="T121" s="802"/>
      <c r="U121" s="802"/>
      <c r="V121" s="802"/>
      <c r="W121" s="802"/>
      <c r="X121" s="802"/>
      <c r="Y121" s="802"/>
      <c r="Z121" s="802"/>
      <c r="AA121" s="802"/>
      <c r="AB121" s="802"/>
      <c r="AC121" s="802"/>
      <c r="AD121" s="802"/>
      <c r="AE121" s="802"/>
      <c r="AF121" s="802"/>
      <c r="AG121" s="802"/>
      <c r="AH121" s="802"/>
      <c r="AI121" s="802"/>
      <c r="AJ121" s="802"/>
      <c r="AK121" s="802"/>
      <c r="AL121" s="802"/>
      <c r="AM121" s="802"/>
      <c r="AN121" s="802"/>
      <c r="AO121" s="802"/>
      <c r="AP121" s="802"/>
      <c r="AQ121" s="802"/>
    </row>
    <row r="122" spans="1:43" ht="39.6" x14ac:dyDescent="0.3">
      <c r="A122" s="851" t="s">
        <v>61</v>
      </c>
      <c r="B122" s="843" t="s">
        <v>92</v>
      </c>
      <c r="C122" s="881" t="s">
        <v>8</v>
      </c>
      <c r="D122" s="845">
        <v>2</v>
      </c>
      <c r="E122" s="852"/>
      <c r="F122" s="853">
        <f>E122*D122</f>
        <v>0</v>
      </c>
      <c r="G122" s="802"/>
      <c r="H122" s="802"/>
      <c r="I122" s="802"/>
      <c r="J122" s="802"/>
      <c r="K122" s="802"/>
      <c r="L122" s="802"/>
      <c r="M122" s="802"/>
      <c r="N122" s="802"/>
      <c r="O122" s="802"/>
      <c r="P122" s="802"/>
      <c r="Q122" s="802"/>
      <c r="R122" s="802"/>
      <c r="S122" s="802"/>
      <c r="T122" s="802"/>
      <c r="U122" s="802"/>
      <c r="V122" s="802"/>
      <c r="W122" s="802"/>
      <c r="X122" s="802"/>
      <c r="Y122" s="802"/>
      <c r="Z122" s="802"/>
      <c r="AA122" s="802"/>
      <c r="AB122" s="802"/>
      <c r="AC122" s="802"/>
      <c r="AD122" s="802"/>
      <c r="AE122" s="802"/>
      <c r="AF122" s="802"/>
      <c r="AG122" s="802"/>
      <c r="AH122" s="802"/>
      <c r="AI122" s="802"/>
      <c r="AJ122" s="802"/>
      <c r="AK122" s="802"/>
      <c r="AL122" s="802"/>
      <c r="AM122" s="802"/>
      <c r="AN122" s="802"/>
      <c r="AO122" s="802"/>
      <c r="AP122" s="802"/>
      <c r="AQ122" s="802"/>
    </row>
    <row r="123" spans="1:43" x14ac:dyDescent="0.3">
      <c r="A123" s="851"/>
      <c r="B123" s="843"/>
      <c r="C123" s="881"/>
      <c r="D123" s="849"/>
      <c r="E123" s="852"/>
      <c r="F123" s="907"/>
      <c r="G123" s="908"/>
      <c r="H123" s="802"/>
      <c r="I123" s="802"/>
      <c r="J123" s="802"/>
      <c r="K123" s="802"/>
      <c r="L123" s="802"/>
      <c r="M123" s="802"/>
      <c r="N123" s="802"/>
      <c r="O123" s="802"/>
      <c r="P123" s="802"/>
      <c r="Q123" s="802"/>
      <c r="R123" s="802"/>
      <c r="S123" s="802"/>
      <c r="T123" s="802"/>
      <c r="U123" s="802"/>
      <c r="V123" s="802"/>
      <c r="W123" s="802"/>
      <c r="X123" s="802"/>
      <c r="Y123" s="802"/>
      <c r="Z123" s="802"/>
      <c r="AA123" s="802"/>
      <c r="AB123" s="802"/>
      <c r="AC123" s="802"/>
      <c r="AD123" s="802"/>
      <c r="AE123" s="802"/>
      <c r="AF123" s="802"/>
      <c r="AG123" s="802"/>
      <c r="AH123" s="802"/>
      <c r="AI123" s="802"/>
      <c r="AJ123" s="802"/>
      <c r="AK123" s="802"/>
      <c r="AL123" s="802"/>
      <c r="AM123" s="802"/>
      <c r="AN123" s="802"/>
      <c r="AO123" s="802"/>
      <c r="AP123" s="802"/>
      <c r="AQ123" s="802"/>
    </row>
    <row r="124" spans="1:43" ht="42" x14ac:dyDescent="0.3">
      <c r="A124" s="851" t="s">
        <v>62</v>
      </c>
      <c r="B124" s="843" t="s">
        <v>980</v>
      </c>
      <c r="C124" s="881" t="s">
        <v>8</v>
      </c>
      <c r="D124" s="845">
        <v>1</v>
      </c>
      <c r="E124" s="852"/>
      <c r="F124" s="907">
        <f>E124*D124</f>
        <v>0</v>
      </c>
      <c r="G124" s="908"/>
      <c r="H124" s="802"/>
      <c r="I124" s="802"/>
      <c r="J124" s="802"/>
      <c r="K124" s="802"/>
      <c r="L124" s="802"/>
      <c r="M124" s="802"/>
      <c r="N124" s="802"/>
      <c r="O124" s="802"/>
      <c r="P124" s="802"/>
      <c r="Q124" s="802"/>
      <c r="R124" s="802"/>
      <c r="S124" s="802"/>
      <c r="T124" s="802"/>
      <c r="U124" s="802"/>
      <c r="V124" s="802"/>
      <c r="W124" s="802"/>
      <c r="X124" s="802"/>
      <c r="Y124" s="802"/>
      <c r="Z124" s="802"/>
      <c r="AA124" s="802"/>
      <c r="AB124" s="802"/>
      <c r="AC124" s="802"/>
      <c r="AD124" s="802"/>
      <c r="AE124" s="802"/>
      <c r="AF124" s="802"/>
      <c r="AG124" s="802"/>
      <c r="AH124" s="802"/>
      <c r="AI124" s="802"/>
      <c r="AJ124" s="802"/>
      <c r="AK124" s="802"/>
      <c r="AL124" s="802"/>
      <c r="AM124" s="802"/>
      <c r="AN124" s="802"/>
      <c r="AO124" s="802"/>
      <c r="AP124" s="802"/>
      <c r="AQ124" s="802"/>
    </row>
    <row r="125" spans="1:43" x14ac:dyDescent="0.3">
      <c r="A125" s="851"/>
      <c r="B125" s="843"/>
      <c r="C125" s="881"/>
      <c r="D125" s="849"/>
      <c r="E125" s="852"/>
      <c r="F125" s="907"/>
      <c r="G125" s="908"/>
      <c r="H125" s="802"/>
      <c r="I125" s="802"/>
      <c r="J125" s="802"/>
      <c r="K125" s="802"/>
      <c r="L125" s="802"/>
      <c r="M125" s="802"/>
      <c r="N125" s="802"/>
      <c r="O125" s="802"/>
      <c r="P125" s="802"/>
      <c r="Q125" s="802"/>
      <c r="R125" s="802"/>
      <c r="S125" s="802"/>
      <c r="T125" s="802"/>
      <c r="U125" s="802"/>
      <c r="V125" s="802"/>
      <c r="W125" s="802"/>
      <c r="X125" s="802"/>
      <c r="Y125" s="802"/>
      <c r="Z125" s="802"/>
      <c r="AA125" s="802"/>
      <c r="AB125" s="802"/>
      <c r="AC125" s="802"/>
      <c r="AD125" s="802"/>
      <c r="AE125" s="802"/>
      <c r="AF125" s="802"/>
      <c r="AG125" s="802"/>
      <c r="AH125" s="802"/>
      <c r="AI125" s="802"/>
      <c r="AJ125" s="802"/>
      <c r="AK125" s="802"/>
      <c r="AL125" s="802"/>
      <c r="AM125" s="802"/>
      <c r="AN125" s="802"/>
      <c r="AO125" s="802"/>
      <c r="AP125" s="802"/>
      <c r="AQ125" s="802"/>
    </row>
    <row r="126" spans="1:43" x14ac:dyDescent="0.3">
      <c r="A126" s="851" t="s">
        <v>63</v>
      </c>
      <c r="B126" s="843" t="s">
        <v>93</v>
      </c>
      <c r="C126" s="881" t="s">
        <v>8</v>
      </c>
      <c r="D126" s="845">
        <v>1</v>
      </c>
      <c r="E126" s="852"/>
      <c r="F126" s="907">
        <f>E126*D126</f>
        <v>0</v>
      </c>
      <c r="G126" s="908"/>
      <c r="H126" s="802"/>
      <c r="I126" s="802"/>
      <c r="J126" s="802"/>
      <c r="K126" s="802"/>
      <c r="L126" s="802"/>
      <c r="M126" s="802"/>
      <c r="N126" s="802"/>
      <c r="O126" s="802"/>
      <c r="P126" s="802"/>
      <c r="Q126" s="802"/>
      <c r="R126" s="802"/>
      <c r="S126" s="802"/>
      <c r="T126" s="802"/>
      <c r="U126" s="802"/>
      <c r="V126" s="802"/>
      <c r="W126" s="802"/>
      <c r="X126" s="802"/>
      <c r="Y126" s="802"/>
      <c r="Z126" s="802"/>
      <c r="AA126" s="802"/>
      <c r="AB126" s="802"/>
      <c r="AC126" s="802"/>
      <c r="AD126" s="802"/>
      <c r="AE126" s="802"/>
      <c r="AF126" s="802"/>
      <c r="AG126" s="802"/>
      <c r="AH126" s="802"/>
      <c r="AI126" s="802"/>
      <c r="AJ126" s="802"/>
      <c r="AK126" s="802"/>
      <c r="AL126" s="802"/>
      <c r="AM126" s="802"/>
      <c r="AN126" s="802"/>
      <c r="AO126" s="802"/>
      <c r="AP126" s="802"/>
      <c r="AQ126" s="802"/>
    </row>
    <row r="127" spans="1:43" x14ac:dyDescent="0.3">
      <c r="A127" s="851"/>
      <c r="B127" s="843"/>
      <c r="C127" s="843"/>
      <c r="D127" s="843"/>
      <c r="E127" s="843"/>
      <c r="F127" s="909"/>
      <c r="G127" s="910"/>
    </row>
    <row r="128" spans="1:43" ht="26.4" x14ac:dyDescent="0.3">
      <c r="A128" s="851" t="s">
        <v>64</v>
      </c>
      <c r="B128" s="843" t="s">
        <v>29</v>
      </c>
      <c r="C128" s="881">
        <v>0.05</v>
      </c>
      <c r="D128" s="849"/>
      <c r="E128" s="852"/>
      <c r="F128" s="907">
        <f>SUM(F116:F124)*C128</f>
        <v>0</v>
      </c>
      <c r="G128" s="910"/>
    </row>
    <row r="129" spans="1:6" x14ac:dyDescent="0.3">
      <c r="A129" s="851"/>
      <c r="B129" s="843"/>
      <c r="C129" s="881"/>
      <c r="D129" s="849"/>
      <c r="E129" s="852"/>
      <c r="F129" s="853"/>
    </row>
    <row r="130" spans="1:6" ht="13.8" thickBot="1" x14ac:dyDescent="0.35">
      <c r="A130" s="854" t="s">
        <v>53</v>
      </c>
      <c r="B130" s="855" t="s">
        <v>54</v>
      </c>
      <c r="C130" s="856"/>
      <c r="D130" s="857"/>
      <c r="E130" s="858"/>
      <c r="F130" s="859">
        <f>SUM(F116:F128)</f>
        <v>0</v>
      </c>
    </row>
    <row r="131" spans="1:6" ht="13.8" thickBot="1" x14ac:dyDescent="0.35">
      <c r="A131" s="851"/>
      <c r="B131" s="843"/>
      <c r="C131" s="881"/>
      <c r="D131" s="849"/>
      <c r="E131" s="852"/>
      <c r="F131" s="853"/>
    </row>
    <row r="132" spans="1:6" x14ac:dyDescent="0.3">
      <c r="A132" s="829" t="s">
        <v>65</v>
      </c>
      <c r="B132" s="830" t="s">
        <v>66</v>
      </c>
      <c r="C132" s="831"/>
      <c r="D132" s="832"/>
      <c r="E132" s="833"/>
      <c r="F132" s="834"/>
    </row>
    <row r="133" spans="1:6" x14ac:dyDescent="0.3">
      <c r="A133" s="851"/>
      <c r="B133" s="911"/>
      <c r="C133" s="881"/>
      <c r="D133" s="849"/>
      <c r="E133" s="852"/>
      <c r="F133" s="853"/>
    </row>
    <row r="134" spans="1:6" ht="52.8" x14ac:dyDescent="0.3">
      <c r="A134" s="851" t="s">
        <v>67</v>
      </c>
      <c r="B134" s="843" t="s">
        <v>132</v>
      </c>
      <c r="C134" s="843" t="s">
        <v>11</v>
      </c>
      <c r="D134" s="845">
        <v>17</v>
      </c>
      <c r="E134" s="852"/>
      <c r="F134" s="853">
        <f>E134*D134</f>
        <v>0</v>
      </c>
    </row>
    <row r="135" spans="1:6" x14ac:dyDescent="0.3">
      <c r="A135" s="851"/>
      <c r="B135" s="843"/>
      <c r="C135" s="881"/>
      <c r="D135" s="849"/>
      <c r="E135" s="852"/>
      <c r="F135" s="853"/>
    </row>
    <row r="136" spans="1:6" ht="55.2" x14ac:dyDescent="0.3">
      <c r="A136" s="851" t="s">
        <v>68</v>
      </c>
      <c r="B136" s="911" t="s">
        <v>981</v>
      </c>
      <c r="C136" s="881" t="s">
        <v>11</v>
      </c>
      <c r="D136" s="912">
        <v>17</v>
      </c>
      <c r="E136" s="900"/>
      <c r="F136" s="853">
        <f t="shared" ref="F136" si="6">E136*D136</f>
        <v>0</v>
      </c>
    </row>
    <row r="137" spans="1:6" x14ac:dyDescent="0.3">
      <c r="A137" s="851"/>
      <c r="B137" s="843"/>
      <c r="C137" s="881"/>
      <c r="D137" s="849"/>
      <c r="E137" s="852"/>
      <c r="F137" s="853"/>
    </row>
    <row r="138" spans="1:6" ht="13.8" thickBot="1" x14ac:dyDescent="0.35">
      <c r="A138" s="854" t="s">
        <v>65</v>
      </c>
      <c r="B138" s="855" t="s">
        <v>66</v>
      </c>
      <c r="C138" s="856"/>
      <c r="D138" s="857"/>
      <c r="E138" s="858"/>
      <c r="F138" s="859">
        <f>SUM(F132:F136)</f>
        <v>0</v>
      </c>
    </row>
    <row r="139" spans="1:6" ht="13.8" thickBot="1" x14ac:dyDescent="0.35"/>
    <row r="140" spans="1:6" ht="16.2" thickBot="1" x14ac:dyDescent="0.35">
      <c r="A140" s="923" t="s">
        <v>24</v>
      </c>
      <c r="B140" s="924" t="s">
        <v>52</v>
      </c>
      <c r="C140" s="925"/>
      <c r="D140" s="925"/>
      <c r="E140" s="926"/>
      <c r="F140" s="929">
        <f>F138+F130</f>
        <v>0</v>
      </c>
    </row>
    <row r="141" spans="1:6" ht="13.8" thickBot="1" x14ac:dyDescent="0.35"/>
    <row r="142" spans="1:6" ht="16.2" thickBot="1" x14ac:dyDescent="0.35">
      <c r="A142" s="818" t="s">
        <v>69</v>
      </c>
      <c r="B142" s="819" t="s">
        <v>25</v>
      </c>
      <c r="C142" s="820"/>
      <c r="D142" s="820"/>
      <c r="E142" s="821"/>
      <c r="F142" s="822"/>
    </row>
    <row r="143" spans="1:6" x14ac:dyDescent="0.3">
      <c r="A143" s="836"/>
      <c r="B143" s="837"/>
      <c r="C143" s="838"/>
      <c r="D143" s="839"/>
      <c r="E143" s="840"/>
      <c r="F143" s="841"/>
    </row>
    <row r="144" spans="1:6" ht="52.8" x14ac:dyDescent="0.25">
      <c r="A144" s="873" t="s">
        <v>70</v>
      </c>
      <c r="B144" s="983" t="s">
        <v>1014</v>
      </c>
      <c r="C144" s="913" t="s">
        <v>8</v>
      </c>
      <c r="D144" s="849">
        <v>1</v>
      </c>
      <c r="E144" s="876">
        <v>1000</v>
      </c>
      <c r="F144" s="877">
        <f>E144*D144</f>
        <v>1000</v>
      </c>
    </row>
    <row r="145" spans="1:7" x14ac:dyDescent="0.3">
      <c r="A145" s="873"/>
      <c r="B145" s="874"/>
      <c r="C145" s="894"/>
      <c r="D145" s="849"/>
      <c r="E145" s="876"/>
      <c r="F145" s="853"/>
    </row>
    <row r="146" spans="1:7" ht="39.6" x14ac:dyDescent="0.3">
      <c r="A146" s="873" t="s">
        <v>71</v>
      </c>
      <c r="B146" s="874" t="s">
        <v>1017</v>
      </c>
      <c r="C146" s="894" t="s">
        <v>26</v>
      </c>
      <c r="D146" s="849">
        <v>1</v>
      </c>
      <c r="E146" s="876"/>
      <c r="F146" s="853">
        <f>E146*D146</f>
        <v>0</v>
      </c>
    </row>
    <row r="147" spans="1:7" x14ac:dyDescent="0.3">
      <c r="A147" s="873"/>
      <c r="B147" s="874"/>
      <c r="C147" s="894"/>
      <c r="D147" s="849"/>
      <c r="E147" s="876"/>
      <c r="F147" s="877"/>
    </row>
    <row r="148" spans="1:7" ht="13.8" thickBot="1" x14ac:dyDescent="0.35">
      <c r="A148" s="873"/>
      <c r="B148" s="874"/>
      <c r="C148" s="894"/>
      <c r="D148" s="849"/>
      <c r="E148" s="876"/>
      <c r="F148" s="877"/>
    </row>
    <row r="149" spans="1:7" ht="16.2" thickBot="1" x14ac:dyDescent="0.35">
      <c r="A149" s="818" t="s">
        <v>69</v>
      </c>
      <c r="B149" s="819" t="s">
        <v>25</v>
      </c>
      <c r="C149" s="820"/>
      <c r="D149" s="820"/>
      <c r="E149" s="821"/>
      <c r="F149" s="901">
        <f>SUM(F143:F148)</f>
        <v>1000</v>
      </c>
    </row>
    <row r="150" spans="1:7" x14ac:dyDescent="0.3">
      <c r="A150" s="914"/>
      <c r="B150" s="915"/>
      <c r="C150" s="916"/>
      <c r="D150" s="916"/>
      <c r="E150" s="917"/>
      <c r="F150" s="918"/>
    </row>
    <row r="151" spans="1:7" x14ac:dyDescent="0.3">
      <c r="A151" s="919"/>
      <c r="B151" s="920"/>
      <c r="C151" s="815"/>
      <c r="D151" s="815"/>
      <c r="E151" s="921"/>
      <c r="F151" s="922"/>
      <c r="G151" s="884"/>
    </row>
    <row r="152" spans="1:7" x14ac:dyDescent="0.3">
      <c r="A152" s="919"/>
      <c r="B152" s="920"/>
      <c r="C152" s="815"/>
      <c r="D152" s="815"/>
      <c r="E152" s="921"/>
      <c r="F152" s="922"/>
      <c r="G152" s="884"/>
    </row>
    <row r="153" spans="1:7" x14ac:dyDescent="0.3">
      <c r="A153" s="919"/>
      <c r="B153" s="920"/>
      <c r="C153" s="815"/>
      <c r="D153" s="815"/>
      <c r="E153" s="921"/>
      <c r="F153" s="922"/>
      <c r="G153" s="884"/>
    </row>
    <row r="154" spans="1:7" x14ac:dyDescent="0.3">
      <c r="A154" s="919"/>
      <c r="B154" s="920"/>
      <c r="C154" s="815"/>
      <c r="D154" s="815"/>
      <c r="E154" s="921"/>
      <c r="F154" s="922"/>
      <c r="G154" s="884"/>
    </row>
    <row r="155" spans="1:7" x14ac:dyDescent="0.3">
      <c r="A155" s="919"/>
      <c r="B155" s="920"/>
      <c r="C155" s="815"/>
      <c r="D155" s="815"/>
      <c r="E155" s="921"/>
      <c r="F155" s="922"/>
      <c r="G155" s="884"/>
    </row>
    <row r="156" spans="1:7" x14ac:dyDescent="0.3">
      <c r="A156" s="919"/>
      <c r="B156" s="920"/>
      <c r="C156" s="815"/>
      <c r="D156" s="815"/>
      <c r="E156" s="921"/>
      <c r="F156" s="922"/>
      <c r="G156" s="884"/>
    </row>
    <row r="157" spans="1:7" x14ac:dyDescent="0.3">
      <c r="A157" s="919"/>
      <c r="B157" s="920"/>
      <c r="C157" s="815"/>
      <c r="D157" s="815"/>
      <c r="E157" s="921"/>
      <c r="F157" s="922"/>
      <c r="G157" s="884"/>
    </row>
    <row r="158" spans="1:7" x14ac:dyDescent="0.3">
      <c r="A158" s="919"/>
      <c r="B158" s="920"/>
      <c r="C158" s="815"/>
      <c r="D158" s="815"/>
      <c r="E158" s="921"/>
      <c r="F158" s="922"/>
      <c r="G158" s="884"/>
    </row>
    <row r="159" spans="1:7" x14ac:dyDescent="0.3">
      <c r="A159" s="919"/>
      <c r="B159" s="920"/>
      <c r="C159" s="815"/>
      <c r="D159" s="815"/>
      <c r="E159" s="921"/>
      <c r="F159" s="922"/>
      <c r="G159" s="884"/>
    </row>
    <row r="160" spans="1:7" x14ac:dyDescent="0.3">
      <c r="A160" s="919"/>
      <c r="B160" s="920"/>
      <c r="C160" s="815"/>
      <c r="D160" s="815"/>
      <c r="E160" s="921"/>
      <c r="F160" s="922"/>
      <c r="G160" s="884"/>
    </row>
    <row r="161" spans="1:7" x14ac:dyDescent="0.3">
      <c r="A161" s="919"/>
      <c r="B161" s="920"/>
      <c r="C161" s="815"/>
      <c r="D161" s="815"/>
      <c r="E161" s="921"/>
      <c r="F161" s="922"/>
      <c r="G161" s="884"/>
    </row>
    <row r="162" spans="1:7" x14ac:dyDescent="0.3">
      <c r="A162" s="919"/>
      <c r="B162" s="920"/>
      <c r="C162" s="815"/>
      <c r="D162" s="815"/>
      <c r="E162" s="921"/>
      <c r="F162" s="922"/>
      <c r="G162" s="884"/>
    </row>
    <row r="163" spans="1:7" x14ac:dyDescent="0.3">
      <c r="A163" s="919"/>
      <c r="B163" s="920"/>
      <c r="C163" s="815"/>
      <c r="D163" s="815"/>
      <c r="E163" s="921"/>
      <c r="F163" s="922"/>
      <c r="G163" s="884"/>
    </row>
    <row r="164" spans="1:7" x14ac:dyDescent="0.3">
      <c r="A164" s="919"/>
      <c r="B164" s="920"/>
      <c r="C164" s="815"/>
      <c r="D164" s="815"/>
      <c r="E164" s="921"/>
      <c r="F164" s="922"/>
      <c r="G164" s="884"/>
    </row>
    <row r="165" spans="1:7" x14ac:dyDescent="0.3">
      <c r="A165" s="919"/>
      <c r="B165" s="920"/>
      <c r="C165" s="815"/>
      <c r="D165" s="815"/>
      <c r="E165" s="921"/>
      <c r="F165" s="922"/>
      <c r="G165" s="884"/>
    </row>
    <row r="166" spans="1:7" x14ac:dyDescent="0.3">
      <c r="A166" s="919"/>
      <c r="B166" s="920"/>
      <c r="C166" s="815"/>
      <c r="D166" s="815"/>
      <c r="E166" s="921"/>
      <c r="F166" s="922"/>
      <c r="G166" s="884"/>
    </row>
    <row r="167" spans="1:7" x14ac:dyDescent="0.3">
      <c r="A167" s="919"/>
      <c r="B167" s="920"/>
      <c r="C167" s="815"/>
      <c r="D167" s="815"/>
      <c r="E167" s="921"/>
      <c r="F167" s="922"/>
      <c r="G167" s="884"/>
    </row>
    <row r="168" spans="1:7" x14ac:dyDescent="0.3">
      <c r="A168" s="919"/>
      <c r="B168" s="920"/>
      <c r="C168" s="815"/>
      <c r="D168" s="815"/>
      <c r="E168" s="921"/>
      <c r="F168" s="922"/>
      <c r="G168" s="884"/>
    </row>
    <row r="169" spans="1:7" x14ac:dyDescent="0.3">
      <c r="A169" s="919"/>
      <c r="B169" s="920"/>
      <c r="C169" s="815"/>
      <c r="D169" s="815"/>
      <c r="E169" s="921"/>
      <c r="F169" s="922"/>
      <c r="G169" s="884"/>
    </row>
    <row r="170" spans="1:7" x14ac:dyDescent="0.3">
      <c r="A170" s="919"/>
      <c r="B170" s="920"/>
      <c r="C170" s="815"/>
      <c r="D170" s="815"/>
      <c r="E170" s="921"/>
      <c r="F170" s="922"/>
      <c r="G170" s="884"/>
    </row>
    <row r="171" spans="1:7" x14ac:dyDescent="0.3">
      <c r="A171" s="919"/>
      <c r="B171" s="920"/>
      <c r="C171" s="815"/>
      <c r="D171" s="815"/>
      <c r="E171" s="921"/>
      <c r="F171" s="922"/>
      <c r="G171" s="884"/>
    </row>
    <row r="172" spans="1:7" x14ac:dyDescent="0.3">
      <c r="A172" s="919"/>
      <c r="B172" s="920"/>
      <c r="C172" s="815"/>
      <c r="D172" s="815"/>
      <c r="E172" s="921"/>
      <c r="F172" s="922"/>
      <c r="G172" s="884"/>
    </row>
    <row r="173" spans="1:7" x14ac:dyDescent="0.3">
      <c r="A173" s="919"/>
      <c r="B173" s="920"/>
      <c r="C173" s="815"/>
      <c r="D173" s="815"/>
      <c r="E173" s="921"/>
      <c r="F173" s="922"/>
      <c r="G173" s="884"/>
    </row>
    <row r="174" spans="1:7" x14ac:dyDescent="0.3">
      <c r="A174" s="919"/>
      <c r="B174" s="920"/>
      <c r="C174" s="815"/>
      <c r="D174" s="815"/>
      <c r="E174" s="921"/>
      <c r="F174" s="922"/>
      <c r="G174" s="884"/>
    </row>
    <row r="175" spans="1:7" x14ac:dyDescent="0.3">
      <c r="A175" s="919"/>
      <c r="B175" s="920"/>
      <c r="C175" s="815"/>
      <c r="D175" s="815"/>
      <c r="E175" s="921"/>
      <c r="F175" s="922"/>
      <c r="G175" s="884"/>
    </row>
    <row r="176" spans="1:7" x14ac:dyDescent="0.3">
      <c r="A176" s="919"/>
      <c r="B176" s="920"/>
      <c r="C176" s="815"/>
      <c r="D176" s="815"/>
      <c r="E176" s="921"/>
      <c r="F176" s="922"/>
      <c r="G176" s="884"/>
    </row>
    <row r="177" spans="1:7" x14ac:dyDescent="0.3">
      <c r="A177" s="919"/>
      <c r="B177" s="920"/>
      <c r="C177" s="815"/>
      <c r="D177" s="815"/>
      <c r="E177" s="921"/>
      <c r="F177" s="922"/>
      <c r="G177" s="884"/>
    </row>
    <row r="178" spans="1:7" x14ac:dyDescent="0.3">
      <c r="A178" s="919"/>
      <c r="B178" s="920"/>
      <c r="C178" s="815"/>
      <c r="D178" s="815"/>
      <c r="E178" s="921"/>
      <c r="F178" s="922"/>
      <c r="G178" s="884"/>
    </row>
    <row r="179" spans="1:7" x14ac:dyDescent="0.3">
      <c r="A179" s="919"/>
      <c r="B179" s="920"/>
      <c r="C179" s="815"/>
      <c r="D179" s="815"/>
      <c r="E179" s="921"/>
      <c r="F179" s="922"/>
      <c r="G179" s="884"/>
    </row>
    <row r="180" spans="1:7" x14ac:dyDescent="0.3">
      <c r="A180" s="919"/>
      <c r="B180" s="920"/>
      <c r="C180" s="815"/>
      <c r="D180" s="815"/>
      <c r="E180" s="921"/>
      <c r="F180" s="922"/>
      <c r="G180" s="884"/>
    </row>
    <row r="181" spans="1:7" x14ac:dyDescent="0.3">
      <c r="A181" s="919"/>
      <c r="B181" s="920"/>
      <c r="C181" s="815"/>
      <c r="D181" s="815"/>
      <c r="E181" s="921"/>
      <c r="F181" s="922"/>
      <c r="G181" s="884"/>
    </row>
    <row r="182" spans="1:7" x14ac:dyDescent="0.3">
      <c r="A182" s="919"/>
      <c r="B182" s="920"/>
      <c r="C182" s="815"/>
      <c r="D182" s="815"/>
      <c r="E182" s="921"/>
      <c r="F182" s="922"/>
      <c r="G182" s="884"/>
    </row>
    <row r="183" spans="1:7" x14ac:dyDescent="0.3">
      <c r="A183" s="919"/>
      <c r="B183" s="920"/>
      <c r="C183" s="815"/>
      <c r="D183" s="815"/>
      <c r="E183" s="921"/>
      <c r="F183" s="922"/>
      <c r="G183" s="884"/>
    </row>
    <row r="184" spans="1:7" x14ac:dyDescent="0.3">
      <c r="A184" s="919"/>
      <c r="B184" s="920"/>
      <c r="C184" s="815"/>
      <c r="D184" s="815"/>
      <c r="E184" s="921"/>
      <c r="F184" s="922"/>
      <c r="G184" s="884"/>
    </row>
    <row r="185" spans="1:7" x14ac:dyDescent="0.3">
      <c r="A185" s="919"/>
      <c r="B185" s="920"/>
      <c r="C185" s="815"/>
      <c r="D185" s="815"/>
      <c r="E185" s="921"/>
      <c r="F185" s="922"/>
      <c r="G185" s="884"/>
    </row>
    <row r="186" spans="1:7" x14ac:dyDescent="0.3">
      <c r="A186" s="919"/>
      <c r="B186" s="920"/>
      <c r="C186" s="815"/>
      <c r="D186" s="815"/>
      <c r="E186" s="921"/>
      <c r="F186" s="922"/>
      <c r="G186" s="884"/>
    </row>
    <row r="187" spans="1:7" x14ac:dyDescent="0.3">
      <c r="A187" s="919"/>
      <c r="B187" s="920"/>
      <c r="C187" s="815"/>
      <c r="D187" s="815"/>
      <c r="E187" s="921"/>
      <c r="F187" s="922"/>
      <c r="G187" s="884"/>
    </row>
    <row r="188" spans="1:7" x14ac:dyDescent="0.3">
      <c r="A188" s="919"/>
      <c r="B188" s="920"/>
      <c r="C188" s="815"/>
      <c r="D188" s="815"/>
      <c r="E188" s="921"/>
      <c r="F188" s="922"/>
      <c r="G188" s="884"/>
    </row>
    <row r="189" spans="1:7" x14ac:dyDescent="0.3">
      <c r="A189" s="919"/>
      <c r="B189" s="920"/>
      <c r="C189" s="815"/>
      <c r="D189" s="815"/>
      <c r="E189" s="921"/>
      <c r="F189" s="922"/>
      <c r="G189" s="884"/>
    </row>
    <row r="190" spans="1:7" x14ac:dyDescent="0.3">
      <c r="A190" s="919"/>
      <c r="B190" s="920"/>
      <c r="C190" s="815"/>
      <c r="D190" s="815"/>
      <c r="E190" s="921"/>
      <c r="F190" s="922"/>
      <c r="G190" s="884"/>
    </row>
    <row r="191" spans="1:7" x14ac:dyDescent="0.3">
      <c r="A191" s="919"/>
      <c r="B191" s="920"/>
      <c r="C191" s="815"/>
      <c r="D191" s="815"/>
      <c r="E191" s="921"/>
      <c r="F191" s="922"/>
      <c r="G191" s="884"/>
    </row>
    <row r="192" spans="1:7" x14ac:dyDescent="0.3">
      <c r="A192" s="919"/>
      <c r="B192" s="920"/>
      <c r="C192" s="815"/>
      <c r="D192" s="815"/>
      <c r="E192" s="921"/>
      <c r="F192" s="922"/>
      <c r="G192" s="884"/>
    </row>
    <row r="193" spans="1:7" x14ac:dyDescent="0.3">
      <c r="A193" s="919"/>
      <c r="B193" s="920"/>
      <c r="C193" s="815"/>
      <c r="D193" s="815"/>
      <c r="E193" s="921"/>
      <c r="F193" s="922"/>
      <c r="G193" s="884"/>
    </row>
    <row r="194" spans="1:7" x14ac:dyDescent="0.3">
      <c r="A194" s="919"/>
      <c r="B194" s="920"/>
      <c r="C194" s="815"/>
      <c r="D194" s="815"/>
      <c r="E194" s="921"/>
      <c r="F194" s="922"/>
      <c r="G194" s="884"/>
    </row>
    <row r="195" spans="1:7" x14ac:dyDescent="0.3">
      <c r="A195" s="919"/>
      <c r="B195" s="920"/>
      <c r="C195" s="815"/>
      <c r="D195" s="815"/>
      <c r="E195" s="921"/>
      <c r="F195" s="922"/>
      <c r="G195" s="884"/>
    </row>
    <row r="196" spans="1:7" x14ac:dyDescent="0.3">
      <c r="A196" s="919"/>
      <c r="B196" s="920"/>
      <c r="C196" s="815"/>
      <c r="D196" s="815"/>
      <c r="E196" s="921"/>
      <c r="F196" s="922"/>
      <c r="G196" s="884"/>
    </row>
    <row r="197" spans="1:7" x14ac:dyDescent="0.3">
      <c r="A197" s="919"/>
      <c r="B197" s="920"/>
      <c r="C197" s="815"/>
      <c r="D197" s="815"/>
      <c r="E197" s="921"/>
      <c r="F197" s="922"/>
      <c r="G197" s="884"/>
    </row>
    <row r="198" spans="1:7" x14ac:dyDescent="0.3">
      <c r="A198" s="919"/>
      <c r="B198" s="920"/>
      <c r="C198" s="815"/>
      <c r="D198" s="815"/>
      <c r="E198" s="921"/>
      <c r="F198" s="922"/>
      <c r="G198" s="884"/>
    </row>
    <row r="199" spans="1:7" x14ac:dyDescent="0.3">
      <c r="A199" s="919"/>
      <c r="B199" s="920"/>
      <c r="C199" s="815"/>
      <c r="D199" s="815"/>
      <c r="E199" s="921"/>
      <c r="F199" s="922"/>
      <c r="G199" s="884"/>
    </row>
    <row r="200" spans="1:7" x14ac:dyDescent="0.3">
      <c r="A200" s="919"/>
      <c r="B200" s="920"/>
      <c r="C200" s="815"/>
      <c r="D200" s="815"/>
      <c r="E200" s="921"/>
      <c r="F200" s="922"/>
      <c r="G200" s="884"/>
    </row>
    <row r="201" spans="1:7" x14ac:dyDescent="0.3">
      <c r="A201" s="919"/>
      <c r="B201" s="920"/>
      <c r="C201" s="815"/>
      <c r="D201" s="815"/>
      <c r="E201" s="921"/>
      <c r="F201" s="922"/>
      <c r="G201" s="884"/>
    </row>
    <row r="202" spans="1:7" x14ac:dyDescent="0.3">
      <c r="A202" s="919"/>
      <c r="B202" s="920"/>
      <c r="C202" s="815"/>
      <c r="D202" s="815"/>
      <c r="E202" s="921"/>
      <c r="F202" s="922"/>
      <c r="G202" s="884"/>
    </row>
    <row r="203" spans="1:7" x14ac:dyDescent="0.3">
      <c r="A203" s="919"/>
      <c r="B203" s="920"/>
      <c r="C203" s="815"/>
      <c r="D203" s="815"/>
      <c r="E203" s="921"/>
      <c r="F203" s="922"/>
      <c r="G203" s="884"/>
    </row>
    <row r="204" spans="1:7" x14ac:dyDescent="0.3">
      <c r="A204" s="919"/>
      <c r="B204" s="920"/>
      <c r="C204" s="815"/>
      <c r="D204" s="815"/>
      <c r="E204" s="921"/>
      <c r="F204" s="922"/>
      <c r="G204" s="884"/>
    </row>
    <row r="205" spans="1:7" x14ac:dyDescent="0.3">
      <c r="A205" s="919"/>
      <c r="B205" s="920"/>
      <c r="C205" s="815"/>
      <c r="D205" s="815"/>
      <c r="E205" s="921"/>
      <c r="F205" s="922"/>
      <c r="G205" s="884"/>
    </row>
    <row r="206" spans="1:7" x14ac:dyDescent="0.3">
      <c r="A206" s="919"/>
      <c r="B206" s="920"/>
      <c r="C206" s="815"/>
      <c r="D206" s="815"/>
      <c r="E206" s="921"/>
      <c r="F206" s="922"/>
      <c r="G206" s="884"/>
    </row>
    <row r="207" spans="1:7" x14ac:dyDescent="0.3">
      <c r="A207" s="919"/>
      <c r="B207" s="920"/>
      <c r="C207" s="815"/>
      <c r="D207" s="815"/>
      <c r="E207" s="921"/>
      <c r="F207" s="922"/>
      <c r="G207" s="884"/>
    </row>
    <row r="208" spans="1:7" x14ac:dyDescent="0.3">
      <c r="A208" s="919"/>
      <c r="B208" s="920"/>
      <c r="C208" s="815"/>
      <c r="D208" s="815"/>
      <c r="E208" s="921"/>
      <c r="F208" s="922"/>
      <c r="G208" s="884"/>
    </row>
    <row r="209" spans="1:7" x14ac:dyDescent="0.3">
      <c r="A209" s="919"/>
      <c r="B209" s="920"/>
      <c r="C209" s="815"/>
      <c r="D209" s="815"/>
      <c r="E209" s="921"/>
      <c r="F209" s="922"/>
      <c r="G209" s="884"/>
    </row>
    <row r="210" spans="1:7" x14ac:dyDescent="0.3">
      <c r="A210" s="919"/>
      <c r="B210" s="920"/>
      <c r="C210" s="815"/>
      <c r="D210" s="815"/>
      <c r="E210" s="921"/>
      <c r="F210" s="922"/>
      <c r="G210" s="884"/>
    </row>
    <row r="211" spans="1:7" x14ac:dyDescent="0.3">
      <c r="A211" s="919"/>
      <c r="B211" s="920"/>
      <c r="C211" s="815"/>
      <c r="D211" s="815"/>
      <c r="E211" s="921"/>
      <c r="F211" s="922"/>
      <c r="G211" s="884"/>
    </row>
    <row r="212" spans="1:7" x14ac:dyDescent="0.3">
      <c r="A212" s="919"/>
      <c r="B212" s="920"/>
      <c r="C212" s="815"/>
      <c r="D212" s="815"/>
      <c r="E212" s="921"/>
      <c r="F212" s="922"/>
      <c r="G212" s="884"/>
    </row>
    <row r="213" spans="1:7" x14ac:dyDescent="0.3">
      <c r="A213" s="919"/>
      <c r="B213" s="920"/>
      <c r="C213" s="815"/>
      <c r="D213" s="815"/>
      <c r="E213" s="921"/>
      <c r="F213" s="922"/>
      <c r="G213" s="884"/>
    </row>
    <row r="214" spans="1:7" x14ac:dyDescent="0.3">
      <c r="A214" s="919"/>
      <c r="B214" s="920"/>
      <c r="C214" s="815"/>
      <c r="D214" s="815"/>
      <c r="E214" s="921"/>
      <c r="F214" s="922"/>
      <c r="G214" s="884"/>
    </row>
    <row r="215" spans="1:7" x14ac:dyDescent="0.3">
      <c r="A215" s="919"/>
      <c r="B215" s="920"/>
      <c r="C215" s="815"/>
      <c r="D215" s="815"/>
      <c r="E215" s="921"/>
      <c r="F215" s="922"/>
      <c r="G215" s="884"/>
    </row>
    <row r="216" spans="1:7" x14ac:dyDescent="0.3">
      <c r="A216" s="919"/>
      <c r="B216" s="920"/>
      <c r="C216" s="815"/>
      <c r="D216" s="815"/>
      <c r="E216" s="921"/>
      <c r="F216" s="922"/>
      <c r="G216" s="884"/>
    </row>
    <row r="217" spans="1:7" x14ac:dyDescent="0.3">
      <c r="A217" s="919"/>
      <c r="B217" s="920"/>
      <c r="C217" s="815"/>
      <c r="D217" s="815"/>
      <c r="E217" s="921"/>
      <c r="F217" s="922"/>
      <c r="G217" s="884"/>
    </row>
    <row r="218" spans="1:7" x14ac:dyDescent="0.3">
      <c r="A218" s="919"/>
      <c r="B218" s="920"/>
      <c r="C218" s="815"/>
      <c r="D218" s="815"/>
      <c r="E218" s="921"/>
      <c r="F218" s="922"/>
      <c r="G218" s="884"/>
    </row>
    <row r="219" spans="1:7" x14ac:dyDescent="0.3">
      <c r="A219" s="919"/>
      <c r="B219" s="920"/>
      <c r="C219" s="815"/>
      <c r="D219" s="815"/>
      <c r="E219" s="921"/>
      <c r="F219" s="922"/>
      <c r="G219" s="884"/>
    </row>
    <row r="220" spans="1:7" x14ac:dyDescent="0.3">
      <c r="A220" s="919"/>
      <c r="B220" s="920"/>
      <c r="C220" s="815"/>
      <c r="D220" s="815"/>
      <c r="E220" s="921"/>
      <c r="F220" s="922"/>
      <c r="G220" s="884"/>
    </row>
    <row r="221" spans="1:7" x14ac:dyDescent="0.3">
      <c r="A221" s="919"/>
      <c r="B221" s="920"/>
      <c r="C221" s="815"/>
      <c r="D221" s="815"/>
      <c r="E221" s="921"/>
      <c r="F221" s="922"/>
      <c r="G221" s="884"/>
    </row>
    <row r="222" spans="1:7" x14ac:dyDescent="0.3">
      <c r="A222" s="919"/>
      <c r="B222" s="920"/>
      <c r="C222" s="815"/>
      <c r="D222" s="815"/>
      <c r="E222" s="921"/>
      <c r="F222" s="922"/>
      <c r="G222" s="884"/>
    </row>
    <row r="223" spans="1:7" x14ac:dyDescent="0.3">
      <c r="A223" s="919"/>
      <c r="B223" s="920"/>
      <c r="C223" s="815"/>
      <c r="D223" s="815"/>
      <c r="E223" s="921"/>
      <c r="F223" s="922"/>
      <c r="G223" s="884"/>
    </row>
    <row r="224" spans="1:7" x14ac:dyDescent="0.3">
      <c r="A224" s="919"/>
      <c r="B224" s="920"/>
      <c r="C224" s="815"/>
      <c r="D224" s="815"/>
      <c r="E224" s="921"/>
      <c r="F224" s="922"/>
      <c r="G224" s="884"/>
    </row>
    <row r="225" spans="1:7" x14ac:dyDescent="0.3">
      <c r="A225" s="919"/>
      <c r="B225" s="920"/>
      <c r="C225" s="815"/>
      <c r="D225" s="815"/>
      <c r="E225" s="921"/>
      <c r="F225" s="922"/>
      <c r="G225" s="884"/>
    </row>
    <row r="226" spans="1:7" x14ac:dyDescent="0.3">
      <c r="A226" s="919"/>
      <c r="B226" s="920"/>
      <c r="C226" s="815"/>
      <c r="D226" s="815"/>
      <c r="E226" s="921"/>
      <c r="F226" s="922"/>
      <c r="G226" s="884"/>
    </row>
    <row r="227" spans="1:7" x14ac:dyDescent="0.3">
      <c r="A227" s="919"/>
      <c r="B227" s="920"/>
      <c r="C227" s="815"/>
      <c r="D227" s="815"/>
      <c r="E227" s="921"/>
      <c r="F227" s="922"/>
      <c r="G227" s="884"/>
    </row>
    <row r="228" spans="1:7" x14ac:dyDescent="0.3">
      <c r="A228" s="919"/>
      <c r="B228" s="920"/>
      <c r="C228" s="815"/>
      <c r="D228" s="815"/>
      <c r="E228" s="921"/>
      <c r="F228" s="922"/>
      <c r="G228" s="884"/>
    </row>
    <row r="229" spans="1:7" x14ac:dyDescent="0.3">
      <c r="A229" s="919"/>
      <c r="B229" s="920"/>
      <c r="C229" s="815"/>
      <c r="D229" s="815"/>
      <c r="E229" s="921"/>
      <c r="F229" s="922"/>
      <c r="G229" s="884"/>
    </row>
    <row r="230" spans="1:7" x14ac:dyDescent="0.3">
      <c r="A230" s="919"/>
      <c r="B230" s="920"/>
      <c r="C230" s="815"/>
      <c r="D230" s="815"/>
      <c r="E230" s="921"/>
      <c r="F230" s="922"/>
      <c r="G230" s="884"/>
    </row>
    <row r="231" spans="1:7" x14ac:dyDescent="0.3">
      <c r="A231" s="919"/>
      <c r="B231" s="920"/>
      <c r="C231" s="815"/>
      <c r="D231" s="815"/>
      <c r="E231" s="921"/>
      <c r="F231" s="922"/>
      <c r="G231" s="884"/>
    </row>
    <row r="232" spans="1:7" x14ac:dyDescent="0.3">
      <c r="A232" s="919"/>
      <c r="B232" s="920"/>
      <c r="C232" s="815"/>
      <c r="D232" s="815"/>
      <c r="E232" s="921"/>
      <c r="F232" s="922"/>
      <c r="G232" s="884"/>
    </row>
    <row r="233" spans="1:7" x14ac:dyDescent="0.3">
      <c r="A233" s="919"/>
      <c r="B233" s="920"/>
      <c r="C233" s="815"/>
      <c r="D233" s="815"/>
      <c r="E233" s="921"/>
      <c r="F233" s="922"/>
      <c r="G233" s="884"/>
    </row>
    <row r="234" spans="1:7" x14ac:dyDescent="0.3">
      <c r="A234" s="919"/>
      <c r="B234" s="920"/>
      <c r="C234" s="815"/>
      <c r="D234" s="815"/>
      <c r="E234" s="921"/>
      <c r="F234" s="922"/>
      <c r="G234" s="884"/>
    </row>
    <row r="235" spans="1:7" x14ac:dyDescent="0.3">
      <c r="A235" s="919"/>
      <c r="B235" s="920"/>
      <c r="C235" s="815"/>
      <c r="D235" s="815"/>
      <c r="E235" s="921"/>
      <c r="F235" s="922"/>
      <c r="G235" s="884"/>
    </row>
    <row r="236" spans="1:7" x14ac:dyDescent="0.3">
      <c r="A236" s="919"/>
      <c r="B236" s="920"/>
      <c r="C236" s="815"/>
      <c r="D236" s="815"/>
      <c r="E236" s="921"/>
      <c r="F236" s="922"/>
      <c r="G236" s="884"/>
    </row>
    <row r="237" spans="1:7" x14ac:dyDescent="0.3">
      <c r="A237" s="919"/>
      <c r="B237" s="920"/>
      <c r="C237" s="815"/>
      <c r="D237" s="815"/>
      <c r="E237" s="921"/>
      <c r="F237" s="922"/>
      <c r="G237" s="884"/>
    </row>
    <row r="238" spans="1:7" x14ac:dyDescent="0.3">
      <c r="A238" s="919"/>
      <c r="B238" s="920"/>
      <c r="C238" s="815"/>
      <c r="D238" s="815"/>
      <c r="E238" s="921"/>
      <c r="F238" s="922"/>
      <c r="G238" s="884"/>
    </row>
    <row r="239" spans="1:7" x14ac:dyDescent="0.3">
      <c r="A239" s="919"/>
      <c r="B239" s="920"/>
      <c r="C239" s="815"/>
      <c r="D239" s="815"/>
      <c r="E239" s="921"/>
      <c r="F239" s="922"/>
      <c r="G239" s="884"/>
    </row>
    <row r="240" spans="1:7" x14ac:dyDescent="0.3">
      <c r="A240" s="919"/>
      <c r="B240" s="920"/>
      <c r="C240" s="815"/>
      <c r="D240" s="815"/>
      <c r="E240" s="921"/>
      <c r="F240" s="922"/>
      <c r="G240" s="884"/>
    </row>
    <row r="241" spans="1:7" x14ac:dyDescent="0.3">
      <c r="A241" s="919"/>
      <c r="B241" s="920"/>
      <c r="C241" s="815"/>
      <c r="D241" s="815"/>
      <c r="E241" s="921"/>
      <c r="F241" s="922"/>
      <c r="G241" s="884"/>
    </row>
    <row r="242" spans="1:7" x14ac:dyDescent="0.3">
      <c r="A242" s="919"/>
      <c r="B242" s="920"/>
      <c r="C242" s="815"/>
      <c r="D242" s="815"/>
      <c r="E242" s="921"/>
      <c r="F242" s="922"/>
      <c r="G242" s="884"/>
    </row>
    <row r="243" spans="1:7" x14ac:dyDescent="0.3">
      <c r="A243" s="919"/>
      <c r="B243" s="920"/>
      <c r="C243" s="815"/>
      <c r="D243" s="815"/>
      <c r="E243" s="921"/>
      <c r="F243" s="922"/>
      <c r="G243" s="884"/>
    </row>
    <row r="244" spans="1:7" x14ac:dyDescent="0.3">
      <c r="A244" s="919"/>
      <c r="B244" s="920"/>
      <c r="C244" s="815"/>
      <c r="D244" s="815"/>
      <c r="E244" s="921"/>
      <c r="F244" s="922"/>
      <c r="G244" s="884"/>
    </row>
    <row r="245" spans="1:7" x14ac:dyDescent="0.3">
      <c r="A245" s="919"/>
      <c r="B245" s="920"/>
      <c r="C245" s="815"/>
      <c r="D245" s="815"/>
      <c r="E245" s="921"/>
      <c r="F245" s="922"/>
      <c r="G245" s="884"/>
    </row>
    <row r="246" spans="1:7" x14ac:dyDescent="0.3">
      <c r="A246" s="919"/>
      <c r="B246" s="920"/>
      <c r="C246" s="815"/>
      <c r="D246" s="815"/>
      <c r="E246" s="921"/>
      <c r="F246" s="922"/>
      <c r="G246" s="884"/>
    </row>
    <row r="247" spans="1:7" x14ac:dyDescent="0.3">
      <c r="A247" s="919"/>
      <c r="B247" s="920"/>
      <c r="C247" s="815"/>
      <c r="D247" s="815"/>
      <c r="E247" s="921"/>
      <c r="F247" s="922"/>
      <c r="G247" s="884"/>
    </row>
    <row r="248" spans="1:7" x14ac:dyDescent="0.3">
      <c r="A248" s="919"/>
      <c r="B248" s="920"/>
      <c r="C248" s="815"/>
      <c r="D248" s="815"/>
      <c r="E248" s="921"/>
      <c r="F248" s="922"/>
      <c r="G248" s="884"/>
    </row>
    <row r="249" spans="1:7" x14ac:dyDescent="0.3">
      <c r="A249" s="919"/>
      <c r="B249" s="920"/>
      <c r="C249" s="815"/>
      <c r="D249" s="815"/>
      <c r="E249" s="921"/>
      <c r="F249" s="922"/>
      <c r="G249" s="884"/>
    </row>
    <row r="250" spans="1:7" x14ac:dyDescent="0.3">
      <c r="A250" s="919"/>
      <c r="B250" s="920"/>
      <c r="C250" s="815"/>
      <c r="D250" s="815"/>
      <c r="E250" s="921"/>
      <c r="F250" s="922"/>
      <c r="G250" s="884"/>
    </row>
    <row r="251" spans="1:7" x14ac:dyDescent="0.3">
      <c r="A251" s="919"/>
      <c r="B251" s="920"/>
      <c r="C251" s="815"/>
      <c r="D251" s="815"/>
      <c r="E251" s="921"/>
      <c r="F251" s="922"/>
      <c r="G251" s="884"/>
    </row>
    <row r="252" spans="1:7" x14ac:dyDescent="0.3">
      <c r="A252" s="919"/>
      <c r="B252" s="920"/>
      <c r="C252" s="815"/>
      <c r="D252" s="815"/>
      <c r="E252" s="921"/>
      <c r="F252" s="922"/>
      <c r="G252" s="884"/>
    </row>
    <row r="253" spans="1:7" x14ac:dyDescent="0.3">
      <c r="A253" s="919"/>
      <c r="B253" s="920"/>
      <c r="C253" s="815"/>
      <c r="D253" s="815"/>
      <c r="E253" s="921"/>
      <c r="F253" s="922"/>
      <c r="G253" s="884"/>
    </row>
    <row r="254" spans="1:7" x14ac:dyDescent="0.3">
      <c r="A254" s="919"/>
      <c r="B254" s="920"/>
      <c r="C254" s="815"/>
      <c r="D254" s="815"/>
      <c r="E254" s="921"/>
      <c r="F254" s="922"/>
      <c r="G254" s="884"/>
    </row>
    <row r="255" spans="1:7" x14ac:dyDescent="0.3">
      <c r="A255" s="919"/>
      <c r="B255" s="920"/>
      <c r="C255" s="815"/>
      <c r="D255" s="815"/>
      <c r="E255" s="921"/>
      <c r="F255" s="922"/>
      <c r="G255" s="884"/>
    </row>
    <row r="256" spans="1:7" x14ac:dyDescent="0.3">
      <c r="A256" s="919"/>
      <c r="B256" s="920"/>
      <c r="C256" s="815"/>
      <c r="D256" s="815"/>
      <c r="E256" s="921"/>
      <c r="F256" s="922"/>
      <c r="G256" s="884"/>
    </row>
    <row r="257" spans="1:7" x14ac:dyDescent="0.3">
      <c r="A257" s="919"/>
      <c r="B257" s="920"/>
      <c r="C257" s="815"/>
      <c r="D257" s="815"/>
      <c r="E257" s="921"/>
      <c r="F257" s="922"/>
      <c r="G257" s="884"/>
    </row>
    <row r="258" spans="1:7" x14ac:dyDescent="0.3">
      <c r="A258" s="919"/>
      <c r="B258" s="920"/>
      <c r="C258" s="815"/>
      <c r="D258" s="815"/>
      <c r="E258" s="921"/>
      <c r="F258" s="922"/>
      <c r="G258" s="884"/>
    </row>
    <row r="259" spans="1:7" x14ac:dyDescent="0.3">
      <c r="A259" s="919"/>
      <c r="B259" s="920"/>
      <c r="C259" s="815"/>
      <c r="D259" s="815"/>
      <c r="E259" s="921"/>
      <c r="F259" s="922"/>
      <c r="G259" s="884"/>
    </row>
    <row r="260" spans="1:7" x14ac:dyDescent="0.3">
      <c r="A260" s="919"/>
      <c r="B260" s="920"/>
      <c r="C260" s="815"/>
      <c r="D260" s="815"/>
      <c r="E260" s="921"/>
      <c r="F260" s="922"/>
      <c r="G260" s="884"/>
    </row>
    <row r="261" spans="1:7" x14ac:dyDescent="0.3">
      <c r="A261" s="919"/>
      <c r="B261" s="920"/>
      <c r="C261" s="815"/>
      <c r="D261" s="815"/>
      <c r="E261" s="921"/>
      <c r="F261" s="922"/>
      <c r="G261" s="884"/>
    </row>
    <row r="262" spans="1:7" x14ac:dyDescent="0.3">
      <c r="A262" s="919"/>
      <c r="B262" s="920"/>
      <c r="C262" s="815"/>
      <c r="D262" s="815"/>
      <c r="E262" s="921"/>
      <c r="F262" s="922"/>
      <c r="G262" s="884"/>
    </row>
    <row r="263" spans="1:7" x14ac:dyDescent="0.3">
      <c r="A263" s="919"/>
      <c r="B263" s="920"/>
      <c r="C263" s="815"/>
      <c r="D263" s="815"/>
      <c r="E263" s="921"/>
      <c r="F263" s="922"/>
      <c r="G263" s="884"/>
    </row>
    <row r="264" spans="1:7" x14ac:dyDescent="0.3">
      <c r="A264" s="919"/>
      <c r="B264" s="920"/>
      <c r="C264" s="815"/>
      <c r="D264" s="815"/>
      <c r="E264" s="921"/>
      <c r="F264" s="922"/>
      <c r="G264" s="884"/>
    </row>
    <row r="265" spans="1:7" x14ac:dyDescent="0.3">
      <c r="A265" s="919"/>
      <c r="B265" s="920"/>
      <c r="C265" s="815"/>
      <c r="D265" s="815"/>
      <c r="E265" s="921"/>
      <c r="F265" s="922"/>
      <c r="G265" s="884"/>
    </row>
    <row r="266" spans="1:7" x14ac:dyDescent="0.3">
      <c r="A266" s="919"/>
      <c r="B266" s="920"/>
      <c r="C266" s="815"/>
      <c r="D266" s="815"/>
      <c r="E266" s="921"/>
      <c r="F266" s="922"/>
      <c r="G266" s="884"/>
    </row>
    <row r="267" spans="1:7" x14ac:dyDescent="0.3">
      <c r="A267" s="919"/>
      <c r="B267" s="920"/>
      <c r="C267" s="815"/>
      <c r="D267" s="815"/>
      <c r="E267" s="921"/>
      <c r="F267" s="922"/>
      <c r="G267" s="884"/>
    </row>
    <row r="268" spans="1:7" x14ac:dyDescent="0.3">
      <c r="A268" s="919"/>
      <c r="B268" s="920"/>
      <c r="C268" s="815"/>
      <c r="D268" s="815"/>
      <c r="E268" s="921"/>
      <c r="F268" s="922"/>
      <c r="G268" s="884"/>
    </row>
    <row r="269" spans="1:7" x14ac:dyDescent="0.3">
      <c r="A269" s="919"/>
      <c r="B269" s="920"/>
      <c r="C269" s="815"/>
      <c r="D269" s="815"/>
      <c r="E269" s="921"/>
      <c r="F269" s="922"/>
      <c r="G269" s="884"/>
    </row>
    <row r="270" spans="1:7" x14ac:dyDescent="0.3">
      <c r="A270" s="919"/>
      <c r="B270" s="920"/>
      <c r="C270" s="815"/>
      <c r="D270" s="815"/>
      <c r="E270" s="921"/>
      <c r="F270" s="922"/>
      <c r="G270" s="884"/>
    </row>
  </sheetData>
  <autoFilter ref="A9:F140" xr:uid="{00000000-0009-0000-0000-000013000000}"/>
  <mergeCells count="3">
    <mergeCell ref="A1:F2"/>
    <mergeCell ref="A3:B3"/>
    <mergeCell ref="A4:F4"/>
  </mergeCells>
  <phoneticPr fontId="35" type="noConversion"/>
  <pageMargins left="0.70866141732283472" right="0.70866141732283472" top="0.74803149606299213" bottom="0.74803149606299213" header="0.31496062992125984" footer="0.31496062992125984"/>
  <pageSetup paperSize="9" scale="67" firstPageNumber="3" fitToHeight="0" orientation="portrait" useFirstPageNumber="1" r:id="rId1"/>
  <headerFooter>
    <oddFooter>&amp;CPrometne površine
&amp;P/&amp;N</oddFooter>
  </headerFooter>
  <rowBreaks count="4" manualBreakCount="4">
    <brk id="42" max="5" man="1"/>
    <brk id="73" max="5" man="1"/>
    <brk id="101" max="5" man="1"/>
    <brk id="11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FF00"/>
  </sheetPr>
  <dimension ref="B2:H15"/>
  <sheetViews>
    <sheetView zoomScale="83" zoomScaleNormal="83" workbookViewId="0">
      <pane xSplit="2" ySplit="4" topLeftCell="C12" activePane="bottomRight" state="frozen"/>
      <selection pane="topRight" activeCell="B1" sqref="B1"/>
      <selection pane="bottomLeft" activeCell="A4" sqref="A4"/>
      <selection pane="bottomRight" activeCell="C20" sqref="C20"/>
    </sheetView>
  </sheetViews>
  <sheetFormatPr defaultRowHeight="14.4" x14ac:dyDescent="0.3"/>
  <cols>
    <col min="3" max="3" width="40.6640625" customWidth="1"/>
    <col min="6" max="6" width="16" bestFit="1" customWidth="1"/>
    <col min="7" max="7" width="13.6640625" customWidth="1"/>
  </cols>
  <sheetData>
    <row r="2" spans="2:8" ht="15.6" x14ac:dyDescent="0.3">
      <c r="B2" s="1027" t="s">
        <v>452</v>
      </c>
      <c r="C2" s="649" t="s">
        <v>828</v>
      </c>
    </row>
    <row r="3" spans="2:8" ht="16.2" thickBot="1" x14ac:dyDescent="0.35">
      <c r="B3" s="184" t="s">
        <v>714</v>
      </c>
      <c r="C3" s="930"/>
    </row>
    <row r="4" spans="2:8" ht="15.6" x14ac:dyDescent="0.3">
      <c r="B4" s="643"/>
      <c r="C4" s="644" t="s">
        <v>140</v>
      </c>
      <c r="D4" s="645" t="s">
        <v>457</v>
      </c>
      <c r="E4" s="646" t="s">
        <v>7</v>
      </c>
      <c r="F4" s="647" t="s">
        <v>143</v>
      </c>
      <c r="G4" s="648" t="s">
        <v>144</v>
      </c>
    </row>
    <row r="5" spans="2:8" ht="57.6" customHeight="1" x14ac:dyDescent="0.3">
      <c r="B5" s="978">
        <v>1</v>
      </c>
      <c r="C5" s="976" t="s">
        <v>1005</v>
      </c>
      <c r="D5" s="975" t="s">
        <v>8</v>
      </c>
      <c r="E5" s="947">
        <v>2</v>
      </c>
      <c r="F5" s="947"/>
      <c r="G5" s="947">
        <f t="shared" ref="G5:G9" si="0">+F5*E5</f>
        <v>0</v>
      </c>
    </row>
    <row r="6" spans="2:8" ht="54" customHeight="1" x14ac:dyDescent="0.3">
      <c r="B6" s="978">
        <v>2</v>
      </c>
      <c r="C6" s="977" t="s">
        <v>1006</v>
      </c>
      <c r="D6" s="975" t="s">
        <v>8</v>
      </c>
      <c r="E6" s="947">
        <v>1</v>
      </c>
      <c r="F6" s="947"/>
      <c r="G6" s="947">
        <f t="shared" si="0"/>
        <v>0</v>
      </c>
    </row>
    <row r="7" spans="2:8" ht="52.8" x14ac:dyDescent="0.3">
      <c r="B7" s="978">
        <v>3</v>
      </c>
      <c r="C7" s="979" t="s">
        <v>1008</v>
      </c>
      <c r="D7" s="975" t="s">
        <v>8</v>
      </c>
      <c r="E7" s="947">
        <v>1</v>
      </c>
      <c r="F7" s="947"/>
      <c r="G7" s="947">
        <f t="shared" si="0"/>
        <v>0</v>
      </c>
    </row>
    <row r="8" spans="2:8" ht="66" x14ac:dyDescent="0.3">
      <c r="B8" s="978">
        <v>4</v>
      </c>
      <c r="C8" s="979" t="s">
        <v>1015</v>
      </c>
      <c r="D8" s="975" t="s">
        <v>8</v>
      </c>
      <c r="E8" s="947">
        <v>1</v>
      </c>
      <c r="F8" s="947"/>
      <c r="G8" s="947">
        <f t="shared" si="0"/>
        <v>0</v>
      </c>
    </row>
    <row r="9" spans="2:8" ht="26.4" x14ac:dyDescent="0.3">
      <c r="B9" s="978">
        <v>5</v>
      </c>
      <c r="C9" s="976" t="s">
        <v>1043</v>
      </c>
      <c r="D9" s="975" t="s">
        <v>26</v>
      </c>
      <c r="E9" s="947">
        <v>1</v>
      </c>
      <c r="F9" s="947"/>
      <c r="G9" s="947">
        <f t="shared" si="0"/>
        <v>0</v>
      </c>
    </row>
    <row r="10" spans="2:8" ht="39.6" x14ac:dyDescent="0.3">
      <c r="B10" s="978">
        <v>6</v>
      </c>
      <c r="C10" s="979" t="s">
        <v>1007</v>
      </c>
      <c r="D10" s="975" t="s">
        <v>8</v>
      </c>
      <c r="E10" s="947">
        <v>1</v>
      </c>
      <c r="F10" s="947"/>
      <c r="G10" s="947">
        <f>+F10*E10</f>
        <v>0</v>
      </c>
    </row>
    <row r="11" spans="2:8" ht="26.4" x14ac:dyDescent="0.3">
      <c r="B11" s="978">
        <v>7</v>
      </c>
      <c r="C11" s="946" t="s">
        <v>993</v>
      </c>
      <c r="D11" s="975" t="s">
        <v>8</v>
      </c>
      <c r="E11" s="947">
        <v>1</v>
      </c>
      <c r="F11" s="947"/>
      <c r="G11" s="947">
        <f>+F11*E11</f>
        <v>0</v>
      </c>
    </row>
    <row r="12" spans="2:8" ht="66" x14ac:dyDescent="0.3">
      <c r="B12" s="978">
        <v>8</v>
      </c>
      <c r="C12" s="946" t="s">
        <v>1003</v>
      </c>
      <c r="D12" s="975" t="s">
        <v>8</v>
      </c>
      <c r="E12" s="947">
        <v>1</v>
      </c>
      <c r="F12" s="947"/>
      <c r="G12" s="947">
        <f>+F12*E12</f>
        <v>0</v>
      </c>
    </row>
    <row r="13" spans="2:8" ht="105.6" x14ac:dyDescent="0.3">
      <c r="B13" s="978">
        <v>9</v>
      </c>
      <c r="C13" s="946" t="s">
        <v>994</v>
      </c>
      <c r="D13" s="975" t="s">
        <v>8</v>
      </c>
      <c r="E13" s="947">
        <v>1</v>
      </c>
      <c r="F13" s="947">
        <v>80000</v>
      </c>
      <c r="G13" s="947">
        <f>+F13*E13</f>
        <v>80000</v>
      </c>
    </row>
    <row r="14" spans="2:8" ht="18" thickBot="1" x14ac:dyDescent="0.35">
      <c r="B14" s="650"/>
      <c r="C14" s="651" t="s">
        <v>973</v>
      </c>
      <c r="D14" s="652"/>
      <c r="E14" s="653"/>
      <c r="F14" s="653"/>
      <c r="G14" s="653">
        <f>SUM(G5:G13)</f>
        <v>80000</v>
      </c>
      <c r="H14" s="642"/>
    </row>
    <row r="15" spans="2:8" ht="15" thickTop="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42"/>
  <sheetViews>
    <sheetView view="pageBreakPreview" zoomScale="130" zoomScaleNormal="100" zoomScaleSheetLayoutView="130" workbookViewId="0">
      <pane xSplit="1" ySplit="5" topLeftCell="B18" activePane="bottomRight" state="frozen"/>
      <selection pane="topRight" activeCell="B1" sqref="B1"/>
      <selection pane="bottomLeft" activeCell="A6" sqref="A6"/>
      <selection pane="bottomRight" activeCell="B32" sqref="B32"/>
    </sheetView>
  </sheetViews>
  <sheetFormatPr defaultRowHeight="13.2" x14ac:dyDescent="0.25"/>
  <cols>
    <col min="1" max="1" width="9.109375" style="60"/>
    <col min="2" max="2" width="48.109375" style="60" customWidth="1"/>
    <col min="3" max="3" width="10.44140625" style="60" bestFit="1" customWidth="1"/>
    <col min="4" max="4" width="20.109375" style="60" bestFit="1" customWidth="1"/>
    <col min="5" max="257" width="9.109375" style="60"/>
    <col min="258" max="258" width="48.109375" style="60" customWidth="1"/>
    <col min="259" max="259" width="10.44140625" style="60" bestFit="1" customWidth="1"/>
    <col min="260" max="260" width="20.109375" style="60" bestFit="1" customWidth="1"/>
    <col min="261" max="513" width="9.109375" style="60"/>
    <col min="514" max="514" width="48.109375" style="60" customWidth="1"/>
    <col min="515" max="515" width="10.44140625" style="60" bestFit="1" customWidth="1"/>
    <col min="516" max="516" width="20.109375" style="60" bestFit="1" customWidth="1"/>
    <col min="517" max="769" width="9.109375" style="60"/>
    <col min="770" max="770" width="48.109375" style="60" customWidth="1"/>
    <col min="771" max="771" width="10.44140625" style="60" bestFit="1" customWidth="1"/>
    <col min="772" max="772" width="20.109375" style="60" bestFit="1" customWidth="1"/>
    <col min="773" max="1025" width="9.109375" style="60"/>
    <col min="1026" max="1026" width="48.109375" style="60" customWidth="1"/>
    <col min="1027" max="1027" width="10.44140625" style="60" bestFit="1" customWidth="1"/>
    <col min="1028" max="1028" width="20.109375" style="60" bestFit="1" customWidth="1"/>
    <col min="1029" max="1281" width="9.109375" style="60"/>
    <col min="1282" max="1282" width="48.109375" style="60" customWidth="1"/>
    <col min="1283" max="1283" width="10.44140625" style="60" bestFit="1" customWidth="1"/>
    <col min="1284" max="1284" width="20.109375" style="60" bestFit="1" customWidth="1"/>
    <col min="1285" max="1537" width="9.109375" style="60"/>
    <col min="1538" max="1538" width="48.109375" style="60" customWidth="1"/>
    <col min="1539" max="1539" width="10.44140625" style="60" bestFit="1" customWidth="1"/>
    <col min="1540" max="1540" width="20.109375" style="60" bestFit="1" customWidth="1"/>
    <col min="1541" max="1793" width="9.109375" style="60"/>
    <col min="1794" max="1794" width="48.109375" style="60" customWidth="1"/>
    <col min="1795" max="1795" width="10.44140625" style="60" bestFit="1" customWidth="1"/>
    <col min="1796" max="1796" width="20.109375" style="60" bestFit="1" customWidth="1"/>
    <col min="1797" max="2049" width="9.109375" style="60"/>
    <col min="2050" max="2050" width="48.109375" style="60" customWidth="1"/>
    <col min="2051" max="2051" width="10.44140625" style="60" bestFit="1" customWidth="1"/>
    <col min="2052" max="2052" width="20.109375" style="60" bestFit="1" customWidth="1"/>
    <col min="2053" max="2305" width="9.109375" style="60"/>
    <col min="2306" max="2306" width="48.109375" style="60" customWidth="1"/>
    <col min="2307" max="2307" width="10.44140625" style="60" bestFit="1" customWidth="1"/>
    <col min="2308" max="2308" width="20.109375" style="60" bestFit="1" customWidth="1"/>
    <col min="2309" max="2561" width="9.109375" style="60"/>
    <col min="2562" max="2562" width="48.109375" style="60" customWidth="1"/>
    <col min="2563" max="2563" width="10.44140625" style="60" bestFit="1" customWidth="1"/>
    <col min="2564" max="2564" width="20.109375" style="60" bestFit="1" customWidth="1"/>
    <col min="2565" max="2817" width="9.109375" style="60"/>
    <col min="2818" max="2818" width="48.109375" style="60" customWidth="1"/>
    <col min="2819" max="2819" width="10.44140625" style="60" bestFit="1" customWidth="1"/>
    <col min="2820" max="2820" width="20.109375" style="60" bestFit="1" customWidth="1"/>
    <col min="2821" max="3073" width="9.109375" style="60"/>
    <col min="3074" max="3074" width="48.109375" style="60" customWidth="1"/>
    <col min="3075" max="3075" width="10.44140625" style="60" bestFit="1" customWidth="1"/>
    <col min="3076" max="3076" width="20.109375" style="60" bestFit="1" customWidth="1"/>
    <col min="3077" max="3329" width="9.109375" style="60"/>
    <col min="3330" max="3330" width="48.109375" style="60" customWidth="1"/>
    <col min="3331" max="3331" width="10.44140625" style="60" bestFit="1" customWidth="1"/>
    <col min="3332" max="3332" width="20.109375" style="60" bestFit="1" customWidth="1"/>
    <col min="3333" max="3585" width="9.109375" style="60"/>
    <col min="3586" max="3586" width="48.109375" style="60" customWidth="1"/>
    <col min="3587" max="3587" width="10.44140625" style="60" bestFit="1" customWidth="1"/>
    <col min="3588" max="3588" width="20.109375" style="60" bestFit="1" customWidth="1"/>
    <col min="3589" max="3841" width="9.109375" style="60"/>
    <col min="3842" max="3842" width="48.109375" style="60" customWidth="1"/>
    <col min="3843" max="3843" width="10.44140625" style="60" bestFit="1" customWidth="1"/>
    <col min="3844" max="3844" width="20.109375" style="60" bestFit="1" customWidth="1"/>
    <col min="3845" max="4097" width="9.109375" style="60"/>
    <col min="4098" max="4098" width="48.109375" style="60" customWidth="1"/>
    <col min="4099" max="4099" width="10.44140625" style="60" bestFit="1" customWidth="1"/>
    <col min="4100" max="4100" width="20.109375" style="60" bestFit="1" customWidth="1"/>
    <col min="4101" max="4353" width="9.109375" style="60"/>
    <col min="4354" max="4354" width="48.109375" style="60" customWidth="1"/>
    <col min="4355" max="4355" width="10.44140625" style="60" bestFit="1" customWidth="1"/>
    <col min="4356" max="4356" width="20.109375" style="60" bestFit="1" customWidth="1"/>
    <col min="4357" max="4609" width="9.109375" style="60"/>
    <col min="4610" max="4610" width="48.109375" style="60" customWidth="1"/>
    <col min="4611" max="4611" width="10.44140625" style="60" bestFit="1" customWidth="1"/>
    <col min="4612" max="4612" width="20.109375" style="60" bestFit="1" customWidth="1"/>
    <col min="4613" max="4865" width="9.109375" style="60"/>
    <col min="4866" max="4866" width="48.109375" style="60" customWidth="1"/>
    <col min="4867" max="4867" width="10.44140625" style="60" bestFit="1" customWidth="1"/>
    <col min="4868" max="4868" width="20.109375" style="60" bestFit="1" customWidth="1"/>
    <col min="4869" max="5121" width="9.109375" style="60"/>
    <col min="5122" max="5122" width="48.109375" style="60" customWidth="1"/>
    <col min="5123" max="5123" width="10.44140625" style="60" bestFit="1" customWidth="1"/>
    <col min="5124" max="5124" width="20.109375" style="60" bestFit="1" customWidth="1"/>
    <col min="5125" max="5377" width="9.109375" style="60"/>
    <col min="5378" max="5378" width="48.109375" style="60" customWidth="1"/>
    <col min="5379" max="5379" width="10.44140625" style="60" bestFit="1" customWidth="1"/>
    <col min="5380" max="5380" width="20.109375" style="60" bestFit="1" customWidth="1"/>
    <col min="5381" max="5633" width="9.109375" style="60"/>
    <col min="5634" max="5634" width="48.109375" style="60" customWidth="1"/>
    <col min="5635" max="5635" width="10.44140625" style="60" bestFit="1" customWidth="1"/>
    <col min="5636" max="5636" width="20.109375" style="60" bestFit="1" customWidth="1"/>
    <col min="5637" max="5889" width="9.109375" style="60"/>
    <col min="5890" max="5890" width="48.109375" style="60" customWidth="1"/>
    <col min="5891" max="5891" width="10.44140625" style="60" bestFit="1" customWidth="1"/>
    <col min="5892" max="5892" width="20.109375" style="60" bestFit="1" customWidth="1"/>
    <col min="5893" max="6145" width="9.109375" style="60"/>
    <col min="6146" max="6146" width="48.109375" style="60" customWidth="1"/>
    <col min="6147" max="6147" width="10.44140625" style="60" bestFit="1" customWidth="1"/>
    <col min="6148" max="6148" width="20.109375" style="60" bestFit="1" customWidth="1"/>
    <col min="6149" max="6401" width="9.109375" style="60"/>
    <col min="6402" max="6402" width="48.109375" style="60" customWidth="1"/>
    <col min="6403" max="6403" width="10.44140625" style="60" bestFit="1" customWidth="1"/>
    <col min="6404" max="6404" width="20.109375" style="60" bestFit="1" customWidth="1"/>
    <col min="6405" max="6657" width="9.109375" style="60"/>
    <col min="6658" max="6658" width="48.109375" style="60" customWidth="1"/>
    <col min="6659" max="6659" width="10.44140625" style="60" bestFit="1" customWidth="1"/>
    <col min="6660" max="6660" width="20.109375" style="60" bestFit="1" customWidth="1"/>
    <col min="6661" max="6913" width="9.109375" style="60"/>
    <col min="6914" max="6914" width="48.109375" style="60" customWidth="1"/>
    <col min="6915" max="6915" width="10.44140625" style="60" bestFit="1" customWidth="1"/>
    <col min="6916" max="6916" width="20.109375" style="60" bestFit="1" customWidth="1"/>
    <col min="6917" max="7169" width="9.109375" style="60"/>
    <col min="7170" max="7170" width="48.109375" style="60" customWidth="1"/>
    <col min="7171" max="7171" width="10.44140625" style="60" bestFit="1" customWidth="1"/>
    <col min="7172" max="7172" width="20.109375" style="60" bestFit="1" customWidth="1"/>
    <col min="7173" max="7425" width="9.109375" style="60"/>
    <col min="7426" max="7426" width="48.109375" style="60" customWidth="1"/>
    <col min="7427" max="7427" width="10.44140625" style="60" bestFit="1" customWidth="1"/>
    <col min="7428" max="7428" width="20.109375" style="60" bestFit="1" customWidth="1"/>
    <col min="7429" max="7681" width="9.109375" style="60"/>
    <col min="7682" max="7682" width="48.109375" style="60" customWidth="1"/>
    <col min="7683" max="7683" width="10.44140625" style="60" bestFit="1" customWidth="1"/>
    <col min="7684" max="7684" width="20.109375" style="60" bestFit="1" customWidth="1"/>
    <col min="7685" max="7937" width="9.109375" style="60"/>
    <col min="7938" max="7938" width="48.109375" style="60" customWidth="1"/>
    <col min="7939" max="7939" width="10.44140625" style="60" bestFit="1" customWidth="1"/>
    <col min="7940" max="7940" width="20.109375" style="60" bestFit="1" customWidth="1"/>
    <col min="7941" max="8193" width="9.109375" style="60"/>
    <col min="8194" max="8194" width="48.109375" style="60" customWidth="1"/>
    <col min="8195" max="8195" width="10.44140625" style="60" bestFit="1" customWidth="1"/>
    <col min="8196" max="8196" width="20.109375" style="60" bestFit="1" customWidth="1"/>
    <col min="8197" max="8449" width="9.109375" style="60"/>
    <col min="8450" max="8450" width="48.109375" style="60" customWidth="1"/>
    <col min="8451" max="8451" width="10.44140625" style="60" bestFit="1" customWidth="1"/>
    <col min="8452" max="8452" width="20.109375" style="60" bestFit="1" customWidth="1"/>
    <col min="8453" max="8705" width="9.109375" style="60"/>
    <col min="8706" max="8706" width="48.109375" style="60" customWidth="1"/>
    <col min="8707" max="8707" width="10.44140625" style="60" bestFit="1" customWidth="1"/>
    <col min="8708" max="8708" width="20.109375" style="60" bestFit="1" customWidth="1"/>
    <col min="8709" max="8961" width="9.109375" style="60"/>
    <col min="8962" max="8962" width="48.109375" style="60" customWidth="1"/>
    <col min="8963" max="8963" width="10.44140625" style="60" bestFit="1" customWidth="1"/>
    <col min="8964" max="8964" width="20.109375" style="60" bestFit="1" customWidth="1"/>
    <col min="8965" max="9217" width="9.109375" style="60"/>
    <col min="9218" max="9218" width="48.109375" style="60" customWidth="1"/>
    <col min="9219" max="9219" width="10.44140625" style="60" bestFit="1" customWidth="1"/>
    <col min="9220" max="9220" width="20.109375" style="60" bestFit="1" customWidth="1"/>
    <col min="9221" max="9473" width="9.109375" style="60"/>
    <col min="9474" max="9474" width="48.109375" style="60" customWidth="1"/>
    <col min="9475" max="9475" width="10.44140625" style="60" bestFit="1" customWidth="1"/>
    <col min="9476" max="9476" width="20.109375" style="60" bestFit="1" customWidth="1"/>
    <col min="9477" max="9729" width="9.109375" style="60"/>
    <col min="9730" max="9730" width="48.109375" style="60" customWidth="1"/>
    <col min="9731" max="9731" width="10.44140625" style="60" bestFit="1" customWidth="1"/>
    <col min="9732" max="9732" width="20.109375" style="60" bestFit="1" customWidth="1"/>
    <col min="9733" max="9985" width="9.109375" style="60"/>
    <col min="9986" max="9986" width="48.109375" style="60" customWidth="1"/>
    <col min="9987" max="9987" width="10.44140625" style="60" bestFit="1" customWidth="1"/>
    <col min="9988" max="9988" width="20.109375" style="60" bestFit="1" customWidth="1"/>
    <col min="9989" max="10241" width="9.109375" style="60"/>
    <col min="10242" max="10242" width="48.109375" style="60" customWidth="1"/>
    <col min="10243" max="10243" width="10.44140625" style="60" bestFit="1" customWidth="1"/>
    <col min="10244" max="10244" width="20.109375" style="60" bestFit="1" customWidth="1"/>
    <col min="10245" max="10497" width="9.109375" style="60"/>
    <col min="10498" max="10498" width="48.109375" style="60" customWidth="1"/>
    <col min="10499" max="10499" width="10.44140625" style="60" bestFit="1" customWidth="1"/>
    <col min="10500" max="10500" width="20.109375" style="60" bestFit="1" customWidth="1"/>
    <col min="10501" max="10753" width="9.109375" style="60"/>
    <col min="10754" max="10754" width="48.109375" style="60" customWidth="1"/>
    <col min="10755" max="10755" width="10.44140625" style="60" bestFit="1" customWidth="1"/>
    <col min="10756" max="10756" width="20.109375" style="60" bestFit="1" customWidth="1"/>
    <col min="10757" max="11009" width="9.109375" style="60"/>
    <col min="11010" max="11010" width="48.109375" style="60" customWidth="1"/>
    <col min="11011" max="11011" width="10.44140625" style="60" bestFit="1" customWidth="1"/>
    <col min="11012" max="11012" width="20.109375" style="60" bestFit="1" customWidth="1"/>
    <col min="11013" max="11265" width="9.109375" style="60"/>
    <col min="11266" max="11266" width="48.109375" style="60" customWidth="1"/>
    <col min="11267" max="11267" width="10.44140625" style="60" bestFit="1" customWidth="1"/>
    <col min="11268" max="11268" width="20.109375" style="60" bestFit="1" customWidth="1"/>
    <col min="11269" max="11521" width="9.109375" style="60"/>
    <col min="11522" max="11522" width="48.109375" style="60" customWidth="1"/>
    <col min="11523" max="11523" width="10.44140625" style="60" bestFit="1" customWidth="1"/>
    <col min="11524" max="11524" width="20.109375" style="60" bestFit="1" customWidth="1"/>
    <col min="11525" max="11777" width="9.109375" style="60"/>
    <col min="11778" max="11778" width="48.109375" style="60" customWidth="1"/>
    <col min="11779" max="11779" width="10.44140625" style="60" bestFit="1" customWidth="1"/>
    <col min="11780" max="11780" width="20.109375" style="60" bestFit="1" customWidth="1"/>
    <col min="11781" max="12033" width="9.109375" style="60"/>
    <col min="12034" max="12034" width="48.109375" style="60" customWidth="1"/>
    <col min="12035" max="12035" width="10.44140625" style="60" bestFit="1" customWidth="1"/>
    <col min="12036" max="12036" width="20.109375" style="60" bestFit="1" customWidth="1"/>
    <col min="12037" max="12289" width="9.109375" style="60"/>
    <col min="12290" max="12290" width="48.109375" style="60" customWidth="1"/>
    <col min="12291" max="12291" width="10.44140625" style="60" bestFit="1" customWidth="1"/>
    <col min="12292" max="12292" width="20.109375" style="60" bestFit="1" customWidth="1"/>
    <col min="12293" max="12545" width="9.109375" style="60"/>
    <col min="12546" max="12546" width="48.109375" style="60" customWidth="1"/>
    <col min="12547" max="12547" width="10.44140625" style="60" bestFit="1" customWidth="1"/>
    <col min="12548" max="12548" width="20.109375" style="60" bestFit="1" customWidth="1"/>
    <col min="12549" max="12801" width="9.109375" style="60"/>
    <col min="12802" max="12802" width="48.109375" style="60" customWidth="1"/>
    <col min="12803" max="12803" width="10.44140625" style="60" bestFit="1" customWidth="1"/>
    <col min="12804" max="12804" width="20.109375" style="60" bestFit="1" customWidth="1"/>
    <col min="12805" max="13057" width="9.109375" style="60"/>
    <col min="13058" max="13058" width="48.109375" style="60" customWidth="1"/>
    <col min="13059" max="13059" width="10.44140625" style="60" bestFit="1" customWidth="1"/>
    <col min="13060" max="13060" width="20.109375" style="60" bestFit="1" customWidth="1"/>
    <col min="13061" max="13313" width="9.109375" style="60"/>
    <col min="13314" max="13314" width="48.109375" style="60" customWidth="1"/>
    <col min="13315" max="13315" width="10.44140625" style="60" bestFit="1" customWidth="1"/>
    <col min="13316" max="13316" width="20.109375" style="60" bestFit="1" customWidth="1"/>
    <col min="13317" max="13569" width="9.109375" style="60"/>
    <col min="13570" max="13570" width="48.109375" style="60" customWidth="1"/>
    <col min="13571" max="13571" width="10.44140625" style="60" bestFit="1" customWidth="1"/>
    <col min="13572" max="13572" width="20.109375" style="60" bestFit="1" customWidth="1"/>
    <col min="13573" max="13825" width="9.109375" style="60"/>
    <col min="13826" max="13826" width="48.109375" style="60" customWidth="1"/>
    <col min="13827" max="13827" width="10.44140625" style="60" bestFit="1" customWidth="1"/>
    <col min="13828" max="13828" width="20.109375" style="60" bestFit="1" customWidth="1"/>
    <col min="13829" max="14081" width="9.109375" style="60"/>
    <col min="14082" max="14082" width="48.109375" style="60" customWidth="1"/>
    <col min="14083" max="14083" width="10.44140625" style="60" bestFit="1" customWidth="1"/>
    <col min="14084" max="14084" width="20.109375" style="60" bestFit="1" customWidth="1"/>
    <col min="14085" max="14337" width="9.109375" style="60"/>
    <col min="14338" max="14338" width="48.109375" style="60" customWidth="1"/>
    <col min="14339" max="14339" width="10.44140625" style="60" bestFit="1" customWidth="1"/>
    <col min="14340" max="14340" width="20.109375" style="60" bestFit="1" customWidth="1"/>
    <col min="14341" max="14593" width="9.109375" style="60"/>
    <col min="14594" max="14594" width="48.109375" style="60" customWidth="1"/>
    <col min="14595" max="14595" width="10.44140625" style="60" bestFit="1" customWidth="1"/>
    <col min="14596" max="14596" width="20.109375" style="60" bestFit="1" customWidth="1"/>
    <col min="14597" max="14849" width="9.109375" style="60"/>
    <col min="14850" max="14850" width="48.109375" style="60" customWidth="1"/>
    <col min="14851" max="14851" width="10.44140625" style="60" bestFit="1" customWidth="1"/>
    <col min="14852" max="14852" width="20.109375" style="60" bestFit="1" customWidth="1"/>
    <col min="14853" max="15105" width="9.109375" style="60"/>
    <col min="15106" max="15106" width="48.109375" style="60" customWidth="1"/>
    <col min="15107" max="15107" width="10.44140625" style="60" bestFit="1" customWidth="1"/>
    <col min="15108" max="15108" width="20.109375" style="60" bestFit="1" customWidth="1"/>
    <col min="15109" max="15361" width="9.109375" style="60"/>
    <col min="15362" max="15362" width="48.109375" style="60" customWidth="1"/>
    <col min="15363" max="15363" width="10.44140625" style="60" bestFit="1" customWidth="1"/>
    <col min="15364" max="15364" width="20.109375" style="60" bestFit="1" customWidth="1"/>
    <col min="15365" max="15617" width="9.109375" style="60"/>
    <col min="15618" max="15618" width="48.109375" style="60" customWidth="1"/>
    <col min="15619" max="15619" width="10.44140625" style="60" bestFit="1" customWidth="1"/>
    <col min="15620" max="15620" width="20.109375" style="60" bestFit="1" customWidth="1"/>
    <col min="15621" max="15873" width="9.109375" style="60"/>
    <col min="15874" max="15874" width="48.109375" style="60" customWidth="1"/>
    <col min="15875" max="15875" width="10.44140625" style="60" bestFit="1" customWidth="1"/>
    <col min="15876" max="15876" width="20.109375" style="60" bestFit="1" customWidth="1"/>
    <col min="15877" max="16129" width="9.109375" style="60"/>
    <col min="16130" max="16130" width="48.109375" style="60" customWidth="1"/>
    <col min="16131" max="16131" width="10.44140625" style="60" bestFit="1" customWidth="1"/>
    <col min="16132" max="16132" width="20.109375" style="60" bestFit="1" customWidth="1"/>
    <col min="16133" max="16384" width="9.109375" style="60"/>
  </cols>
  <sheetData>
    <row r="1" spans="1:4" ht="24.75" customHeight="1" thickBot="1" x14ac:dyDescent="0.3">
      <c r="A1" s="1072" t="s">
        <v>656</v>
      </c>
      <c r="B1" s="1073"/>
      <c r="C1" s="1073"/>
      <c r="D1" s="1074"/>
    </row>
    <row r="2" spans="1:4" ht="18.600000000000001" thickBot="1" x14ac:dyDescent="0.3">
      <c r="A2" s="1075" t="s">
        <v>12</v>
      </c>
      <c r="B2" s="1076"/>
      <c r="C2" s="1076"/>
      <c r="D2" s="1077"/>
    </row>
    <row r="3" spans="1:4" ht="13.8" x14ac:dyDescent="0.3">
      <c r="A3" s="28"/>
      <c r="B3" s="29"/>
      <c r="C3" s="29"/>
      <c r="D3" s="30"/>
    </row>
    <row r="4" spans="1:4" x14ac:dyDescent="0.25">
      <c r="A4" s="1078" t="s">
        <v>0</v>
      </c>
      <c r="B4" s="1080" t="s">
        <v>1</v>
      </c>
      <c r="C4" s="1081"/>
      <c r="D4" s="1084" t="s">
        <v>2</v>
      </c>
    </row>
    <row r="5" spans="1:4" x14ac:dyDescent="0.25">
      <c r="A5" s="1079"/>
      <c r="B5" s="1082"/>
      <c r="C5" s="1083"/>
      <c r="D5" s="1085"/>
    </row>
    <row r="6" spans="1:4" ht="14.4" thickBot="1" x14ac:dyDescent="0.35">
      <c r="A6" s="31"/>
      <c r="B6" s="32"/>
      <c r="C6" s="32"/>
      <c r="D6" s="33"/>
    </row>
    <row r="7" spans="1:4" ht="14.4" thickBot="1" x14ac:dyDescent="0.35">
      <c r="A7" s="61" t="s">
        <v>442</v>
      </c>
      <c r="B7" s="62" t="s">
        <v>6</v>
      </c>
      <c r="C7" s="63"/>
      <c r="D7" s="64">
        <f>SUM(C8:C10)</f>
        <v>0</v>
      </c>
    </row>
    <row r="8" spans="1:4" ht="13.8" x14ac:dyDescent="0.3">
      <c r="A8" s="65" t="s">
        <v>94</v>
      </c>
      <c r="B8" s="66" t="s">
        <v>145</v>
      </c>
      <c r="C8" s="67">
        <f>'1. Popis Krizisce S30'!J3</f>
        <v>0</v>
      </c>
      <c r="D8" s="68"/>
    </row>
    <row r="9" spans="1:4" ht="13.8" x14ac:dyDescent="0.3">
      <c r="A9" s="69" t="s">
        <v>95</v>
      </c>
      <c r="B9" s="66" t="s">
        <v>166</v>
      </c>
      <c r="C9" s="67">
        <f>'1. Popis Krizisce S30'!J7</f>
        <v>0</v>
      </c>
      <c r="D9" s="68"/>
    </row>
    <row r="10" spans="1:4" ht="14.4" thickBot="1" x14ac:dyDescent="0.35">
      <c r="A10" s="70" t="s">
        <v>96</v>
      </c>
      <c r="B10" s="71" t="s">
        <v>183</v>
      </c>
      <c r="C10" s="72">
        <f>'1. Popis Krizisce S30'!J16</f>
        <v>0</v>
      </c>
      <c r="D10" s="73"/>
    </row>
    <row r="11" spans="1:4" ht="14.4" thickBot="1" x14ac:dyDescent="0.35">
      <c r="A11" s="61" t="s">
        <v>444</v>
      </c>
      <c r="B11" s="62" t="s">
        <v>35</v>
      </c>
      <c r="C11" s="63"/>
      <c r="D11" s="64">
        <f>SUM(C12:C15)</f>
        <v>0</v>
      </c>
    </row>
    <row r="12" spans="1:4" ht="13.8" x14ac:dyDescent="0.3">
      <c r="A12" s="69" t="s">
        <v>20</v>
      </c>
      <c r="B12" s="66" t="s">
        <v>188</v>
      </c>
      <c r="C12" s="67">
        <f>'1. Popis Krizisce S30'!J20</f>
        <v>0</v>
      </c>
      <c r="D12" s="68"/>
    </row>
    <row r="13" spans="1:4" ht="13.8" x14ac:dyDescent="0.3">
      <c r="A13" s="69" t="s">
        <v>212</v>
      </c>
      <c r="B13" s="66" t="s">
        <v>213</v>
      </c>
      <c r="C13" s="67">
        <f>'1. Popis Krizisce S30'!J25</f>
        <v>0</v>
      </c>
      <c r="D13" s="68"/>
    </row>
    <row r="14" spans="1:4" ht="13.8" x14ac:dyDescent="0.3">
      <c r="A14" s="69" t="s">
        <v>21</v>
      </c>
      <c r="B14" s="66" t="s">
        <v>217</v>
      </c>
      <c r="C14" s="67">
        <f>'1. Popis Krizisce S30'!J27</f>
        <v>0</v>
      </c>
      <c r="D14" s="68"/>
    </row>
    <row r="15" spans="1:4" ht="14.4" thickBot="1" x14ac:dyDescent="0.35">
      <c r="A15" s="69" t="s">
        <v>22</v>
      </c>
      <c r="B15" s="66" t="s">
        <v>227</v>
      </c>
      <c r="C15" s="67">
        <f>'1. Popis Krizisce S30'!J31</f>
        <v>0</v>
      </c>
      <c r="D15" s="68"/>
    </row>
    <row r="16" spans="1:4" ht="14.4" thickBot="1" x14ac:dyDescent="0.35">
      <c r="A16" s="61" t="s">
        <v>237</v>
      </c>
      <c r="B16" s="62" t="s">
        <v>39</v>
      </c>
      <c r="C16" s="63"/>
      <c r="D16" s="64">
        <f>SUM(C17:C20)</f>
        <v>0</v>
      </c>
    </row>
    <row r="17" spans="1:4" ht="13.8" x14ac:dyDescent="0.3">
      <c r="A17" s="69" t="s">
        <v>446</v>
      </c>
      <c r="B17" s="66" t="s">
        <v>240</v>
      </c>
      <c r="C17" s="67">
        <f>'1. Popis Krizisce S30'!J35</f>
        <v>0</v>
      </c>
      <c r="D17" s="68"/>
    </row>
    <row r="18" spans="1:4" ht="13.8" x14ac:dyDescent="0.3">
      <c r="A18" s="69" t="s">
        <v>239</v>
      </c>
      <c r="B18" s="66" t="s">
        <v>250</v>
      </c>
      <c r="C18" s="67">
        <f>'1. Popis Krizisce S30'!J39</f>
        <v>0</v>
      </c>
      <c r="D18" s="68"/>
    </row>
    <row r="19" spans="1:4" ht="13.8" x14ac:dyDescent="0.3">
      <c r="A19" s="69" t="s">
        <v>249</v>
      </c>
      <c r="B19" s="66" t="s">
        <v>259</v>
      </c>
      <c r="C19" s="67">
        <f>'1. Popis Krizisce S30'!J44</f>
        <v>0</v>
      </c>
      <c r="D19" s="68"/>
    </row>
    <row r="20" spans="1:4" ht="14.4" thickBot="1" x14ac:dyDescent="0.35">
      <c r="A20" s="69" t="s">
        <v>257</v>
      </c>
      <c r="B20" s="74" t="s">
        <v>265</v>
      </c>
      <c r="C20" s="67">
        <f>'1. Popis Krizisce S30'!J49</f>
        <v>0</v>
      </c>
      <c r="D20" s="68"/>
    </row>
    <row r="21" spans="1:4" ht="14.4" thickBot="1" x14ac:dyDescent="0.35">
      <c r="A21" s="61" t="s">
        <v>269</v>
      </c>
      <c r="B21" s="62" t="s">
        <v>49</v>
      </c>
      <c r="C21" s="63"/>
      <c r="D21" s="64">
        <f>SUM(C22:C24)</f>
        <v>0</v>
      </c>
    </row>
    <row r="22" spans="1:4" ht="13.8" x14ac:dyDescent="0.3">
      <c r="A22" s="69" t="s">
        <v>270</v>
      </c>
      <c r="B22" s="66" t="s">
        <v>289</v>
      </c>
      <c r="C22" s="67">
        <f>'1. Popis Krizisce S30'!J52</f>
        <v>0</v>
      </c>
      <c r="D22" s="68"/>
    </row>
    <row r="23" spans="1:4" ht="13.8" x14ac:dyDescent="0.3">
      <c r="A23" s="69" t="s">
        <v>279</v>
      </c>
      <c r="B23" s="66" t="s">
        <v>321</v>
      </c>
      <c r="C23" s="67">
        <f>'1. Popis Krizisce S30'!J57</f>
        <v>0</v>
      </c>
      <c r="D23" s="68"/>
    </row>
    <row r="24" spans="1:4" ht="14.4" thickBot="1" x14ac:dyDescent="0.35">
      <c r="A24" s="69" t="s">
        <v>288</v>
      </c>
      <c r="B24" s="74" t="s">
        <v>271</v>
      </c>
      <c r="C24" s="67">
        <f>'1. Popis Krizisce S30'!J61</f>
        <v>0</v>
      </c>
      <c r="D24" s="68"/>
    </row>
    <row r="25" spans="1:4" ht="14.4" thickBot="1" x14ac:dyDescent="0.35">
      <c r="A25" s="61" t="s">
        <v>355</v>
      </c>
      <c r="B25" s="62" t="s">
        <v>657</v>
      </c>
      <c r="C25" s="63"/>
      <c r="D25" s="64">
        <f>SUM(C26:C28)</f>
        <v>0</v>
      </c>
    </row>
    <row r="26" spans="1:4" ht="13.8" x14ac:dyDescent="0.3">
      <c r="A26" s="69" t="s">
        <v>358</v>
      </c>
      <c r="B26" s="66" t="s">
        <v>359</v>
      </c>
      <c r="C26" s="67">
        <f>'1. Popis Krizisce S30'!J65</f>
        <v>0</v>
      </c>
      <c r="D26" s="68"/>
    </row>
    <row r="27" spans="1:4" ht="13.8" x14ac:dyDescent="0.3">
      <c r="A27" s="69" t="s">
        <v>363</v>
      </c>
      <c r="B27" s="66" t="s">
        <v>365</v>
      </c>
      <c r="C27" s="67">
        <f>'1. Popis Krizisce S30'!J67</f>
        <v>0</v>
      </c>
      <c r="D27" s="68"/>
    </row>
    <row r="28" spans="1:4" ht="14.4" thickBot="1" x14ac:dyDescent="0.35">
      <c r="A28" s="69" t="s">
        <v>369</v>
      </c>
      <c r="B28" s="66" t="s">
        <v>370</v>
      </c>
      <c r="C28" s="67">
        <f>'1. Popis Krizisce S30'!J70</f>
        <v>0</v>
      </c>
      <c r="D28" s="68"/>
    </row>
    <row r="29" spans="1:4" ht="14.4" thickBot="1" x14ac:dyDescent="0.35">
      <c r="A29" s="61" t="s">
        <v>383</v>
      </c>
      <c r="B29" s="62" t="s">
        <v>384</v>
      </c>
      <c r="C29" s="63"/>
      <c r="D29" s="64">
        <f>SUM(C30:C33)</f>
        <v>0</v>
      </c>
    </row>
    <row r="30" spans="1:4" ht="13.8" x14ac:dyDescent="0.3">
      <c r="A30" s="69" t="s">
        <v>358</v>
      </c>
      <c r="B30" s="66" t="s">
        <v>54</v>
      </c>
      <c r="C30" s="67">
        <f>'1. Popis Krizisce S30'!J75</f>
        <v>0</v>
      </c>
      <c r="D30" s="68"/>
    </row>
    <row r="31" spans="1:4" ht="13.8" x14ac:dyDescent="0.3">
      <c r="A31" s="69" t="s">
        <v>363</v>
      </c>
      <c r="B31" s="66" t="s">
        <v>66</v>
      </c>
      <c r="C31" s="67">
        <f>'1. Popis Krizisce S30'!J84</f>
        <v>0</v>
      </c>
      <c r="D31" s="68"/>
    </row>
    <row r="32" spans="1:4" ht="13.8" x14ac:dyDescent="0.3">
      <c r="A32" s="69" t="s">
        <v>369</v>
      </c>
      <c r="B32" s="66" t="s">
        <v>419</v>
      </c>
      <c r="C32" s="67">
        <f>'1. Popis Krizisce S30'!J92</f>
        <v>0</v>
      </c>
      <c r="D32" s="68"/>
    </row>
    <row r="33" spans="1:4" ht="14.4" thickBot="1" x14ac:dyDescent="0.35">
      <c r="A33" s="69" t="s">
        <v>378</v>
      </c>
      <c r="B33" s="66" t="s">
        <v>579</v>
      </c>
      <c r="C33" s="67">
        <f>'1. Popis Krizisce S30'!J94</f>
        <v>0</v>
      </c>
      <c r="D33" s="68"/>
    </row>
    <row r="34" spans="1:4" ht="14.4" thickBot="1" x14ac:dyDescent="0.35">
      <c r="A34" s="61" t="s">
        <v>431</v>
      </c>
      <c r="B34" s="62" t="s">
        <v>27</v>
      </c>
      <c r="C34" s="63"/>
      <c r="D34" s="64">
        <f>'1. Popis Krizisce S30'!J96</f>
        <v>8000</v>
      </c>
    </row>
    <row r="35" spans="1:4" ht="14.4" thickBot="1" x14ac:dyDescent="0.3">
      <c r="A35" s="1069" t="s">
        <v>454</v>
      </c>
      <c r="B35" s="1070"/>
      <c r="C35" s="1071"/>
      <c r="D35" s="34">
        <f>SUM(D7:D34)</f>
        <v>8000</v>
      </c>
    </row>
    <row r="36" spans="1:4" ht="14.4" thickBot="1" x14ac:dyDescent="0.35">
      <c r="A36" s="35"/>
      <c r="B36" s="35"/>
      <c r="C36" s="35"/>
      <c r="D36" s="35"/>
    </row>
    <row r="37" spans="1:4" ht="16.2" thickBot="1" x14ac:dyDescent="0.3">
      <c r="A37" s="1087" t="s">
        <v>18</v>
      </c>
      <c r="B37" s="1088"/>
      <c r="C37" s="1089"/>
      <c r="D37" s="36">
        <f>D35</f>
        <v>8000</v>
      </c>
    </row>
    <row r="38" spans="1:4" ht="16.2" thickBot="1" x14ac:dyDescent="0.3">
      <c r="A38" s="1090" t="s">
        <v>15</v>
      </c>
      <c r="B38" s="1091"/>
      <c r="C38" s="1092"/>
      <c r="D38" s="36">
        <f>ROUND(D37*0.22,2)</f>
        <v>1760</v>
      </c>
    </row>
    <row r="39" spans="1:4" ht="16.2" thickBot="1" x14ac:dyDescent="0.3">
      <c r="A39" s="1090" t="s">
        <v>19</v>
      </c>
      <c r="B39" s="1091"/>
      <c r="C39" s="1092"/>
      <c r="D39" s="37">
        <f>D37+D38</f>
        <v>9760</v>
      </c>
    </row>
    <row r="40" spans="1:4" ht="13.8" x14ac:dyDescent="0.3">
      <c r="A40" s="35"/>
      <c r="B40" s="35"/>
      <c r="C40" s="35"/>
      <c r="D40" s="35"/>
    </row>
    <row r="41" spans="1:4" ht="13.8" x14ac:dyDescent="0.25">
      <c r="A41" s="1093" t="s">
        <v>14</v>
      </c>
      <c r="B41" s="1093"/>
      <c r="C41" s="1093"/>
      <c r="D41" s="1093"/>
    </row>
    <row r="42" spans="1:4" ht="13.8" x14ac:dyDescent="0.25">
      <c r="A42" s="1086" t="s">
        <v>455</v>
      </c>
      <c r="B42" s="1086"/>
      <c r="C42" s="1086"/>
      <c r="D42" s="1086"/>
    </row>
  </sheetData>
  <mergeCells count="11">
    <mergeCell ref="A42:D42"/>
    <mergeCell ref="A37:C37"/>
    <mergeCell ref="A38:C38"/>
    <mergeCell ref="A39:C39"/>
    <mergeCell ref="A41:D41"/>
    <mergeCell ref="A35:C35"/>
    <mergeCell ref="A1:D1"/>
    <mergeCell ref="A2:D2"/>
    <mergeCell ref="A4:A5"/>
    <mergeCell ref="B4:C5"/>
    <mergeCell ref="D4:D5"/>
  </mergeCell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02"/>
  <sheetViews>
    <sheetView zoomScale="99" zoomScaleNormal="99" zoomScaleSheetLayoutView="100" workbookViewId="0">
      <pane xSplit="1" ySplit="1" topLeftCell="B40" activePane="bottomRight" state="frozen"/>
      <selection pane="topRight" activeCell="B1" sqref="B1"/>
      <selection pane="bottomLeft" activeCell="A2" sqref="A2"/>
      <selection pane="bottomRight" activeCell="E40" sqref="E40"/>
    </sheetView>
  </sheetViews>
  <sheetFormatPr defaultRowHeight="13.8" x14ac:dyDescent="0.3"/>
  <cols>
    <col min="1" max="1" width="3.5546875" style="102" bestFit="1" customWidth="1"/>
    <col min="2" max="2" width="2.33203125" style="102" customWidth="1"/>
    <col min="3" max="3" width="2" style="103" bestFit="1" customWidth="1"/>
    <col min="4" max="4" width="7" style="104" bestFit="1" customWidth="1"/>
    <col min="5" max="5" width="25" style="103" customWidth="1"/>
    <col min="6" max="6" width="14.33203125" style="103" customWidth="1"/>
    <col min="7" max="7" width="5.44140625" style="105" bestFit="1" customWidth="1"/>
    <col min="8" max="8" width="7.109375" style="106" bestFit="1" customWidth="1"/>
    <col min="9" max="9" width="8.33203125" style="107" bestFit="1" customWidth="1"/>
    <col min="10" max="10" width="13.44140625" style="108" bestFit="1" customWidth="1"/>
    <col min="11" max="256" width="9.109375" style="93"/>
    <col min="257" max="257" width="3.5546875" style="93" bestFit="1" customWidth="1"/>
    <col min="258" max="258" width="2.33203125" style="93" customWidth="1"/>
    <col min="259" max="259" width="2" style="93" bestFit="1" customWidth="1"/>
    <col min="260" max="260" width="7" style="93" bestFit="1" customWidth="1"/>
    <col min="261" max="261" width="25" style="93" customWidth="1"/>
    <col min="262" max="262" width="14.33203125" style="93" customWidth="1"/>
    <col min="263" max="263" width="5.44140625" style="93" bestFit="1" customWidth="1"/>
    <col min="264" max="264" width="7.109375" style="93" bestFit="1" customWidth="1"/>
    <col min="265" max="265" width="8.33203125" style="93" bestFit="1" customWidth="1"/>
    <col min="266" max="266" width="13.44140625" style="93" bestFit="1" customWidth="1"/>
    <col min="267" max="512" width="9.109375" style="93"/>
    <col min="513" max="513" width="3.5546875" style="93" bestFit="1" customWidth="1"/>
    <col min="514" max="514" width="2.33203125" style="93" customWidth="1"/>
    <col min="515" max="515" width="2" style="93" bestFit="1" customWidth="1"/>
    <col min="516" max="516" width="7" style="93" bestFit="1" customWidth="1"/>
    <col min="517" max="517" width="25" style="93" customWidth="1"/>
    <col min="518" max="518" width="14.33203125" style="93" customWidth="1"/>
    <col min="519" max="519" width="5.44140625" style="93" bestFit="1" customWidth="1"/>
    <col min="520" max="520" width="7.109375" style="93" bestFit="1" customWidth="1"/>
    <col min="521" max="521" width="8.33203125" style="93" bestFit="1" customWidth="1"/>
    <col min="522" max="522" width="13.44140625" style="93" bestFit="1" customWidth="1"/>
    <col min="523" max="768" width="9.109375" style="93"/>
    <col min="769" max="769" width="3.5546875" style="93" bestFit="1" customWidth="1"/>
    <col min="770" max="770" width="2.33203125" style="93" customWidth="1"/>
    <col min="771" max="771" width="2" style="93" bestFit="1" customWidth="1"/>
    <col min="772" max="772" width="7" style="93" bestFit="1" customWidth="1"/>
    <col min="773" max="773" width="25" style="93" customWidth="1"/>
    <col min="774" max="774" width="14.33203125" style="93" customWidth="1"/>
    <col min="775" max="775" width="5.44140625" style="93" bestFit="1" customWidth="1"/>
    <col min="776" max="776" width="7.109375" style="93" bestFit="1" customWidth="1"/>
    <col min="777" max="777" width="8.33203125" style="93" bestFit="1" customWidth="1"/>
    <col min="778" max="778" width="13.44140625" style="93" bestFit="1" customWidth="1"/>
    <col min="779" max="1024" width="9.109375" style="93"/>
    <col min="1025" max="1025" width="3.5546875" style="93" bestFit="1" customWidth="1"/>
    <col min="1026" max="1026" width="2.33203125" style="93" customWidth="1"/>
    <col min="1027" max="1027" width="2" style="93" bestFit="1" customWidth="1"/>
    <col min="1028" max="1028" width="7" style="93" bestFit="1" customWidth="1"/>
    <col min="1029" max="1029" width="25" style="93" customWidth="1"/>
    <col min="1030" max="1030" width="14.33203125" style="93" customWidth="1"/>
    <col min="1031" max="1031" width="5.44140625" style="93" bestFit="1" customWidth="1"/>
    <col min="1032" max="1032" width="7.109375" style="93" bestFit="1" customWidth="1"/>
    <col min="1033" max="1033" width="8.33203125" style="93" bestFit="1" customWidth="1"/>
    <col min="1034" max="1034" width="13.44140625" style="93" bestFit="1" customWidth="1"/>
    <col min="1035" max="1280" width="9.109375" style="93"/>
    <col min="1281" max="1281" width="3.5546875" style="93" bestFit="1" customWidth="1"/>
    <col min="1282" max="1282" width="2.33203125" style="93" customWidth="1"/>
    <col min="1283" max="1283" width="2" style="93" bestFit="1" customWidth="1"/>
    <col min="1284" max="1284" width="7" style="93" bestFit="1" customWidth="1"/>
    <col min="1285" max="1285" width="25" style="93" customWidth="1"/>
    <col min="1286" max="1286" width="14.33203125" style="93" customWidth="1"/>
    <col min="1287" max="1287" width="5.44140625" style="93" bestFit="1" customWidth="1"/>
    <col min="1288" max="1288" width="7.109375" style="93" bestFit="1" customWidth="1"/>
    <col min="1289" max="1289" width="8.33203125" style="93" bestFit="1" customWidth="1"/>
    <col min="1290" max="1290" width="13.44140625" style="93" bestFit="1" customWidth="1"/>
    <col min="1291" max="1536" width="9.109375" style="93"/>
    <col min="1537" max="1537" width="3.5546875" style="93" bestFit="1" customWidth="1"/>
    <col min="1538" max="1538" width="2.33203125" style="93" customWidth="1"/>
    <col min="1539" max="1539" width="2" style="93" bestFit="1" customWidth="1"/>
    <col min="1540" max="1540" width="7" style="93" bestFit="1" customWidth="1"/>
    <col min="1541" max="1541" width="25" style="93" customWidth="1"/>
    <col min="1542" max="1542" width="14.33203125" style="93" customWidth="1"/>
    <col min="1543" max="1543" width="5.44140625" style="93" bestFit="1" customWidth="1"/>
    <col min="1544" max="1544" width="7.109375" style="93" bestFit="1" customWidth="1"/>
    <col min="1545" max="1545" width="8.33203125" style="93" bestFit="1" customWidth="1"/>
    <col min="1546" max="1546" width="13.44140625" style="93" bestFit="1" customWidth="1"/>
    <col min="1547" max="1792" width="9.109375" style="93"/>
    <col min="1793" max="1793" width="3.5546875" style="93" bestFit="1" customWidth="1"/>
    <col min="1794" max="1794" width="2.33203125" style="93" customWidth="1"/>
    <col min="1795" max="1795" width="2" style="93" bestFit="1" customWidth="1"/>
    <col min="1796" max="1796" width="7" style="93" bestFit="1" customWidth="1"/>
    <col min="1797" max="1797" width="25" style="93" customWidth="1"/>
    <col min="1798" max="1798" width="14.33203125" style="93" customWidth="1"/>
    <col min="1799" max="1799" width="5.44140625" style="93" bestFit="1" customWidth="1"/>
    <col min="1800" max="1800" width="7.109375" style="93" bestFit="1" customWidth="1"/>
    <col min="1801" max="1801" width="8.33203125" style="93" bestFit="1" customWidth="1"/>
    <col min="1802" max="1802" width="13.44140625" style="93" bestFit="1" customWidth="1"/>
    <col min="1803" max="2048" width="9.109375" style="93"/>
    <col min="2049" max="2049" width="3.5546875" style="93" bestFit="1" customWidth="1"/>
    <col min="2050" max="2050" width="2.33203125" style="93" customWidth="1"/>
    <col min="2051" max="2051" width="2" style="93" bestFit="1" customWidth="1"/>
    <col min="2052" max="2052" width="7" style="93" bestFit="1" customWidth="1"/>
    <col min="2053" max="2053" width="25" style="93" customWidth="1"/>
    <col min="2054" max="2054" width="14.33203125" style="93" customWidth="1"/>
    <col min="2055" max="2055" width="5.44140625" style="93" bestFit="1" customWidth="1"/>
    <col min="2056" max="2056" width="7.109375" style="93" bestFit="1" customWidth="1"/>
    <col min="2057" max="2057" width="8.33203125" style="93" bestFit="1" customWidth="1"/>
    <col min="2058" max="2058" width="13.44140625" style="93" bestFit="1" customWidth="1"/>
    <col min="2059" max="2304" width="9.109375" style="93"/>
    <col min="2305" max="2305" width="3.5546875" style="93" bestFit="1" customWidth="1"/>
    <col min="2306" max="2306" width="2.33203125" style="93" customWidth="1"/>
    <col min="2307" max="2307" width="2" style="93" bestFit="1" customWidth="1"/>
    <col min="2308" max="2308" width="7" style="93" bestFit="1" customWidth="1"/>
    <col min="2309" max="2309" width="25" style="93" customWidth="1"/>
    <col min="2310" max="2310" width="14.33203125" style="93" customWidth="1"/>
    <col min="2311" max="2311" width="5.44140625" style="93" bestFit="1" customWidth="1"/>
    <col min="2312" max="2312" width="7.109375" style="93" bestFit="1" customWidth="1"/>
    <col min="2313" max="2313" width="8.33203125" style="93" bestFit="1" customWidth="1"/>
    <col min="2314" max="2314" width="13.44140625" style="93" bestFit="1" customWidth="1"/>
    <col min="2315" max="2560" width="9.109375" style="93"/>
    <col min="2561" max="2561" width="3.5546875" style="93" bestFit="1" customWidth="1"/>
    <col min="2562" max="2562" width="2.33203125" style="93" customWidth="1"/>
    <col min="2563" max="2563" width="2" style="93" bestFit="1" customWidth="1"/>
    <col min="2564" max="2564" width="7" style="93" bestFit="1" customWidth="1"/>
    <col min="2565" max="2565" width="25" style="93" customWidth="1"/>
    <col min="2566" max="2566" width="14.33203125" style="93" customWidth="1"/>
    <col min="2567" max="2567" width="5.44140625" style="93" bestFit="1" customWidth="1"/>
    <col min="2568" max="2568" width="7.109375" style="93" bestFit="1" customWidth="1"/>
    <col min="2569" max="2569" width="8.33203125" style="93" bestFit="1" customWidth="1"/>
    <col min="2570" max="2570" width="13.44140625" style="93" bestFit="1" customWidth="1"/>
    <col min="2571" max="2816" width="9.109375" style="93"/>
    <col min="2817" max="2817" width="3.5546875" style="93" bestFit="1" customWidth="1"/>
    <col min="2818" max="2818" width="2.33203125" style="93" customWidth="1"/>
    <col min="2819" max="2819" width="2" style="93" bestFit="1" customWidth="1"/>
    <col min="2820" max="2820" width="7" style="93" bestFit="1" customWidth="1"/>
    <col min="2821" max="2821" width="25" style="93" customWidth="1"/>
    <col min="2822" max="2822" width="14.33203125" style="93" customWidth="1"/>
    <col min="2823" max="2823" width="5.44140625" style="93" bestFit="1" customWidth="1"/>
    <col min="2824" max="2824" width="7.109375" style="93" bestFit="1" customWidth="1"/>
    <col min="2825" max="2825" width="8.33203125" style="93" bestFit="1" customWidth="1"/>
    <col min="2826" max="2826" width="13.44140625" style="93" bestFit="1" customWidth="1"/>
    <col min="2827" max="3072" width="9.109375" style="93"/>
    <col min="3073" max="3073" width="3.5546875" style="93" bestFit="1" customWidth="1"/>
    <col min="3074" max="3074" width="2.33203125" style="93" customWidth="1"/>
    <col min="3075" max="3075" width="2" style="93" bestFit="1" customWidth="1"/>
    <col min="3076" max="3076" width="7" style="93" bestFit="1" customWidth="1"/>
    <col min="3077" max="3077" width="25" style="93" customWidth="1"/>
    <col min="3078" max="3078" width="14.33203125" style="93" customWidth="1"/>
    <col min="3079" max="3079" width="5.44140625" style="93" bestFit="1" customWidth="1"/>
    <col min="3080" max="3080" width="7.109375" style="93" bestFit="1" customWidth="1"/>
    <col min="3081" max="3081" width="8.33203125" style="93" bestFit="1" customWidth="1"/>
    <col min="3082" max="3082" width="13.44140625" style="93" bestFit="1" customWidth="1"/>
    <col min="3083" max="3328" width="9.109375" style="93"/>
    <col min="3329" max="3329" width="3.5546875" style="93" bestFit="1" customWidth="1"/>
    <col min="3330" max="3330" width="2.33203125" style="93" customWidth="1"/>
    <col min="3331" max="3331" width="2" style="93" bestFit="1" customWidth="1"/>
    <col min="3332" max="3332" width="7" style="93" bestFit="1" customWidth="1"/>
    <col min="3333" max="3333" width="25" style="93" customWidth="1"/>
    <col min="3334" max="3334" width="14.33203125" style="93" customWidth="1"/>
    <col min="3335" max="3335" width="5.44140625" style="93" bestFit="1" customWidth="1"/>
    <col min="3336" max="3336" width="7.109375" style="93" bestFit="1" customWidth="1"/>
    <col min="3337" max="3337" width="8.33203125" style="93" bestFit="1" customWidth="1"/>
    <col min="3338" max="3338" width="13.44140625" style="93" bestFit="1" customWidth="1"/>
    <col min="3339" max="3584" width="9.109375" style="93"/>
    <col min="3585" max="3585" width="3.5546875" style="93" bestFit="1" customWidth="1"/>
    <col min="3586" max="3586" width="2.33203125" style="93" customWidth="1"/>
    <col min="3587" max="3587" width="2" style="93" bestFit="1" customWidth="1"/>
    <col min="3588" max="3588" width="7" style="93" bestFit="1" customWidth="1"/>
    <col min="3589" max="3589" width="25" style="93" customWidth="1"/>
    <col min="3590" max="3590" width="14.33203125" style="93" customWidth="1"/>
    <col min="3591" max="3591" width="5.44140625" style="93" bestFit="1" customWidth="1"/>
    <col min="3592" max="3592" width="7.109375" style="93" bestFit="1" customWidth="1"/>
    <col min="3593" max="3593" width="8.33203125" style="93" bestFit="1" customWidth="1"/>
    <col min="3594" max="3594" width="13.44140625" style="93" bestFit="1" customWidth="1"/>
    <col min="3595" max="3840" width="9.109375" style="93"/>
    <col min="3841" max="3841" width="3.5546875" style="93" bestFit="1" customWidth="1"/>
    <col min="3842" max="3842" width="2.33203125" style="93" customWidth="1"/>
    <col min="3843" max="3843" width="2" style="93" bestFit="1" customWidth="1"/>
    <col min="3844" max="3844" width="7" style="93" bestFit="1" customWidth="1"/>
    <col min="3845" max="3845" width="25" style="93" customWidth="1"/>
    <col min="3846" max="3846" width="14.33203125" style="93" customWidth="1"/>
    <col min="3847" max="3847" width="5.44140625" style="93" bestFit="1" customWidth="1"/>
    <col min="3848" max="3848" width="7.109375" style="93" bestFit="1" customWidth="1"/>
    <col min="3849" max="3849" width="8.33203125" style="93" bestFit="1" customWidth="1"/>
    <col min="3850" max="3850" width="13.44140625" style="93" bestFit="1" customWidth="1"/>
    <col min="3851" max="4096" width="9.109375" style="93"/>
    <col min="4097" max="4097" width="3.5546875" style="93" bestFit="1" customWidth="1"/>
    <col min="4098" max="4098" width="2.33203125" style="93" customWidth="1"/>
    <col min="4099" max="4099" width="2" style="93" bestFit="1" customWidth="1"/>
    <col min="4100" max="4100" width="7" style="93" bestFit="1" customWidth="1"/>
    <col min="4101" max="4101" width="25" style="93" customWidth="1"/>
    <col min="4102" max="4102" width="14.33203125" style="93" customWidth="1"/>
    <col min="4103" max="4103" width="5.44140625" style="93" bestFit="1" customWidth="1"/>
    <col min="4104" max="4104" width="7.109375" style="93" bestFit="1" customWidth="1"/>
    <col min="4105" max="4105" width="8.33203125" style="93" bestFit="1" customWidth="1"/>
    <col min="4106" max="4106" width="13.44140625" style="93" bestFit="1" customWidth="1"/>
    <col min="4107" max="4352" width="9.109375" style="93"/>
    <col min="4353" max="4353" width="3.5546875" style="93" bestFit="1" customWidth="1"/>
    <col min="4354" max="4354" width="2.33203125" style="93" customWidth="1"/>
    <col min="4355" max="4355" width="2" style="93" bestFit="1" customWidth="1"/>
    <col min="4356" max="4356" width="7" style="93" bestFit="1" customWidth="1"/>
    <col min="4357" max="4357" width="25" style="93" customWidth="1"/>
    <col min="4358" max="4358" width="14.33203125" style="93" customWidth="1"/>
    <col min="4359" max="4359" width="5.44140625" style="93" bestFit="1" customWidth="1"/>
    <col min="4360" max="4360" width="7.109375" style="93" bestFit="1" customWidth="1"/>
    <col min="4361" max="4361" width="8.33203125" style="93" bestFit="1" customWidth="1"/>
    <col min="4362" max="4362" width="13.44140625" style="93" bestFit="1" customWidth="1"/>
    <col min="4363" max="4608" width="9.109375" style="93"/>
    <col min="4609" max="4609" width="3.5546875" style="93" bestFit="1" customWidth="1"/>
    <col min="4610" max="4610" width="2.33203125" style="93" customWidth="1"/>
    <col min="4611" max="4611" width="2" style="93" bestFit="1" customWidth="1"/>
    <col min="4612" max="4612" width="7" style="93" bestFit="1" customWidth="1"/>
    <col min="4613" max="4613" width="25" style="93" customWidth="1"/>
    <col min="4614" max="4614" width="14.33203125" style="93" customWidth="1"/>
    <col min="4615" max="4615" width="5.44140625" style="93" bestFit="1" customWidth="1"/>
    <col min="4616" max="4616" width="7.109375" style="93" bestFit="1" customWidth="1"/>
    <col min="4617" max="4617" width="8.33203125" style="93" bestFit="1" customWidth="1"/>
    <col min="4618" max="4618" width="13.44140625" style="93" bestFit="1" customWidth="1"/>
    <col min="4619" max="4864" width="9.109375" style="93"/>
    <col min="4865" max="4865" width="3.5546875" style="93" bestFit="1" customWidth="1"/>
    <col min="4866" max="4866" width="2.33203125" style="93" customWidth="1"/>
    <col min="4867" max="4867" width="2" style="93" bestFit="1" customWidth="1"/>
    <col min="4868" max="4868" width="7" style="93" bestFit="1" customWidth="1"/>
    <col min="4869" max="4869" width="25" style="93" customWidth="1"/>
    <col min="4870" max="4870" width="14.33203125" style="93" customWidth="1"/>
    <col min="4871" max="4871" width="5.44140625" style="93" bestFit="1" customWidth="1"/>
    <col min="4872" max="4872" width="7.109375" style="93" bestFit="1" customWidth="1"/>
    <col min="4873" max="4873" width="8.33203125" style="93" bestFit="1" customWidth="1"/>
    <col min="4874" max="4874" width="13.44140625" style="93" bestFit="1" customWidth="1"/>
    <col min="4875" max="5120" width="9.109375" style="93"/>
    <col min="5121" max="5121" width="3.5546875" style="93" bestFit="1" customWidth="1"/>
    <col min="5122" max="5122" width="2.33203125" style="93" customWidth="1"/>
    <col min="5123" max="5123" width="2" style="93" bestFit="1" customWidth="1"/>
    <col min="5124" max="5124" width="7" style="93" bestFit="1" customWidth="1"/>
    <col min="5125" max="5125" width="25" style="93" customWidth="1"/>
    <col min="5126" max="5126" width="14.33203125" style="93" customWidth="1"/>
    <col min="5127" max="5127" width="5.44140625" style="93" bestFit="1" customWidth="1"/>
    <col min="5128" max="5128" width="7.109375" style="93" bestFit="1" customWidth="1"/>
    <col min="5129" max="5129" width="8.33203125" style="93" bestFit="1" customWidth="1"/>
    <col min="5130" max="5130" width="13.44140625" style="93" bestFit="1" customWidth="1"/>
    <col min="5131" max="5376" width="9.109375" style="93"/>
    <col min="5377" max="5377" width="3.5546875" style="93" bestFit="1" customWidth="1"/>
    <col min="5378" max="5378" width="2.33203125" style="93" customWidth="1"/>
    <col min="5379" max="5379" width="2" style="93" bestFit="1" customWidth="1"/>
    <col min="5380" max="5380" width="7" style="93" bestFit="1" customWidth="1"/>
    <col min="5381" max="5381" width="25" style="93" customWidth="1"/>
    <col min="5382" max="5382" width="14.33203125" style="93" customWidth="1"/>
    <col min="5383" max="5383" width="5.44140625" style="93" bestFit="1" customWidth="1"/>
    <col min="5384" max="5384" width="7.109375" style="93" bestFit="1" customWidth="1"/>
    <col min="5385" max="5385" width="8.33203125" style="93" bestFit="1" customWidth="1"/>
    <col min="5386" max="5386" width="13.44140625" style="93" bestFit="1" customWidth="1"/>
    <col min="5387" max="5632" width="9.109375" style="93"/>
    <col min="5633" max="5633" width="3.5546875" style="93" bestFit="1" customWidth="1"/>
    <col min="5634" max="5634" width="2.33203125" style="93" customWidth="1"/>
    <col min="5635" max="5635" width="2" style="93" bestFit="1" customWidth="1"/>
    <col min="5636" max="5636" width="7" style="93" bestFit="1" customWidth="1"/>
    <col min="5637" max="5637" width="25" style="93" customWidth="1"/>
    <col min="5638" max="5638" width="14.33203125" style="93" customWidth="1"/>
    <col min="5639" max="5639" width="5.44140625" style="93" bestFit="1" customWidth="1"/>
    <col min="5640" max="5640" width="7.109375" style="93" bestFit="1" customWidth="1"/>
    <col min="5641" max="5641" width="8.33203125" style="93" bestFit="1" customWidth="1"/>
    <col min="5642" max="5642" width="13.44140625" style="93" bestFit="1" customWidth="1"/>
    <col min="5643" max="5888" width="9.109375" style="93"/>
    <col min="5889" max="5889" width="3.5546875" style="93" bestFit="1" customWidth="1"/>
    <col min="5890" max="5890" width="2.33203125" style="93" customWidth="1"/>
    <col min="5891" max="5891" width="2" style="93" bestFit="1" customWidth="1"/>
    <col min="5892" max="5892" width="7" style="93" bestFit="1" customWidth="1"/>
    <col min="5893" max="5893" width="25" style="93" customWidth="1"/>
    <col min="5894" max="5894" width="14.33203125" style="93" customWidth="1"/>
    <col min="5895" max="5895" width="5.44140625" style="93" bestFit="1" customWidth="1"/>
    <col min="5896" max="5896" width="7.109375" style="93" bestFit="1" customWidth="1"/>
    <col min="5897" max="5897" width="8.33203125" style="93" bestFit="1" customWidth="1"/>
    <col min="5898" max="5898" width="13.44140625" style="93" bestFit="1" customWidth="1"/>
    <col min="5899" max="6144" width="9.109375" style="93"/>
    <col min="6145" max="6145" width="3.5546875" style="93" bestFit="1" customWidth="1"/>
    <col min="6146" max="6146" width="2.33203125" style="93" customWidth="1"/>
    <col min="6147" max="6147" width="2" style="93" bestFit="1" customWidth="1"/>
    <col min="6148" max="6148" width="7" style="93" bestFit="1" customWidth="1"/>
    <col min="6149" max="6149" width="25" style="93" customWidth="1"/>
    <col min="6150" max="6150" width="14.33203125" style="93" customWidth="1"/>
    <col min="6151" max="6151" width="5.44140625" style="93" bestFit="1" customWidth="1"/>
    <col min="6152" max="6152" width="7.109375" style="93" bestFit="1" customWidth="1"/>
    <col min="6153" max="6153" width="8.33203125" style="93" bestFit="1" customWidth="1"/>
    <col min="6154" max="6154" width="13.44140625" style="93" bestFit="1" customWidth="1"/>
    <col min="6155" max="6400" width="9.109375" style="93"/>
    <col min="6401" max="6401" width="3.5546875" style="93" bestFit="1" customWidth="1"/>
    <col min="6402" max="6402" width="2.33203125" style="93" customWidth="1"/>
    <col min="6403" max="6403" width="2" style="93" bestFit="1" customWidth="1"/>
    <col min="6404" max="6404" width="7" style="93" bestFit="1" customWidth="1"/>
    <col min="6405" max="6405" width="25" style="93" customWidth="1"/>
    <col min="6406" max="6406" width="14.33203125" style="93" customWidth="1"/>
    <col min="6407" max="6407" width="5.44140625" style="93" bestFit="1" customWidth="1"/>
    <col min="6408" max="6408" width="7.109375" style="93" bestFit="1" customWidth="1"/>
    <col min="6409" max="6409" width="8.33203125" style="93" bestFit="1" customWidth="1"/>
    <col min="6410" max="6410" width="13.44140625" style="93" bestFit="1" customWidth="1"/>
    <col min="6411" max="6656" width="9.109375" style="93"/>
    <col min="6657" max="6657" width="3.5546875" style="93" bestFit="1" customWidth="1"/>
    <col min="6658" max="6658" width="2.33203125" style="93" customWidth="1"/>
    <col min="6659" max="6659" width="2" style="93" bestFit="1" customWidth="1"/>
    <col min="6660" max="6660" width="7" style="93" bestFit="1" customWidth="1"/>
    <col min="6661" max="6661" width="25" style="93" customWidth="1"/>
    <col min="6662" max="6662" width="14.33203125" style="93" customWidth="1"/>
    <col min="6663" max="6663" width="5.44140625" style="93" bestFit="1" customWidth="1"/>
    <col min="6664" max="6664" width="7.109375" style="93" bestFit="1" customWidth="1"/>
    <col min="6665" max="6665" width="8.33203125" style="93" bestFit="1" customWidth="1"/>
    <col min="6666" max="6666" width="13.44140625" style="93" bestFit="1" customWidth="1"/>
    <col min="6667" max="6912" width="9.109375" style="93"/>
    <col min="6913" max="6913" width="3.5546875" style="93" bestFit="1" customWidth="1"/>
    <col min="6914" max="6914" width="2.33203125" style="93" customWidth="1"/>
    <col min="6915" max="6915" width="2" style="93" bestFit="1" customWidth="1"/>
    <col min="6916" max="6916" width="7" style="93" bestFit="1" customWidth="1"/>
    <col min="6917" max="6917" width="25" style="93" customWidth="1"/>
    <col min="6918" max="6918" width="14.33203125" style="93" customWidth="1"/>
    <col min="6919" max="6919" width="5.44140625" style="93" bestFit="1" customWidth="1"/>
    <col min="6920" max="6920" width="7.109375" style="93" bestFit="1" customWidth="1"/>
    <col min="6921" max="6921" width="8.33203125" style="93" bestFit="1" customWidth="1"/>
    <col min="6922" max="6922" width="13.44140625" style="93" bestFit="1" customWidth="1"/>
    <col min="6923" max="7168" width="9.109375" style="93"/>
    <col min="7169" max="7169" width="3.5546875" style="93" bestFit="1" customWidth="1"/>
    <col min="7170" max="7170" width="2.33203125" style="93" customWidth="1"/>
    <col min="7171" max="7171" width="2" style="93" bestFit="1" customWidth="1"/>
    <col min="7172" max="7172" width="7" style="93" bestFit="1" customWidth="1"/>
    <col min="7173" max="7173" width="25" style="93" customWidth="1"/>
    <col min="7174" max="7174" width="14.33203125" style="93" customWidth="1"/>
    <col min="7175" max="7175" width="5.44140625" style="93" bestFit="1" customWidth="1"/>
    <col min="7176" max="7176" width="7.109375" style="93" bestFit="1" customWidth="1"/>
    <col min="7177" max="7177" width="8.33203125" style="93" bestFit="1" customWidth="1"/>
    <col min="7178" max="7178" width="13.44140625" style="93" bestFit="1" customWidth="1"/>
    <col min="7179" max="7424" width="9.109375" style="93"/>
    <col min="7425" max="7425" width="3.5546875" style="93" bestFit="1" customWidth="1"/>
    <col min="7426" max="7426" width="2.33203125" style="93" customWidth="1"/>
    <col min="7427" max="7427" width="2" style="93" bestFit="1" customWidth="1"/>
    <col min="7428" max="7428" width="7" style="93" bestFit="1" customWidth="1"/>
    <col min="7429" max="7429" width="25" style="93" customWidth="1"/>
    <col min="7430" max="7430" width="14.33203125" style="93" customWidth="1"/>
    <col min="7431" max="7431" width="5.44140625" style="93" bestFit="1" customWidth="1"/>
    <col min="7432" max="7432" width="7.109375" style="93" bestFit="1" customWidth="1"/>
    <col min="7433" max="7433" width="8.33203125" style="93" bestFit="1" customWidth="1"/>
    <col min="7434" max="7434" width="13.44140625" style="93" bestFit="1" customWidth="1"/>
    <col min="7435" max="7680" width="9.109375" style="93"/>
    <col min="7681" max="7681" width="3.5546875" style="93" bestFit="1" customWidth="1"/>
    <col min="7682" max="7682" width="2.33203125" style="93" customWidth="1"/>
    <col min="7683" max="7683" width="2" style="93" bestFit="1" customWidth="1"/>
    <col min="7684" max="7684" width="7" style="93" bestFit="1" customWidth="1"/>
    <col min="7685" max="7685" width="25" style="93" customWidth="1"/>
    <col min="7686" max="7686" width="14.33203125" style="93" customWidth="1"/>
    <col min="7687" max="7687" width="5.44140625" style="93" bestFit="1" customWidth="1"/>
    <col min="7688" max="7688" width="7.109375" style="93" bestFit="1" customWidth="1"/>
    <col min="7689" max="7689" width="8.33203125" style="93" bestFit="1" customWidth="1"/>
    <col min="7690" max="7690" width="13.44140625" style="93" bestFit="1" customWidth="1"/>
    <col min="7691" max="7936" width="9.109375" style="93"/>
    <col min="7937" max="7937" width="3.5546875" style="93" bestFit="1" customWidth="1"/>
    <col min="7938" max="7938" width="2.33203125" style="93" customWidth="1"/>
    <col min="7939" max="7939" width="2" style="93" bestFit="1" customWidth="1"/>
    <col min="7940" max="7940" width="7" style="93" bestFit="1" customWidth="1"/>
    <col min="7941" max="7941" width="25" style="93" customWidth="1"/>
    <col min="7942" max="7942" width="14.33203125" style="93" customWidth="1"/>
    <col min="7943" max="7943" width="5.44140625" style="93" bestFit="1" customWidth="1"/>
    <col min="7944" max="7944" width="7.109375" style="93" bestFit="1" customWidth="1"/>
    <col min="7945" max="7945" width="8.33203125" style="93" bestFit="1" customWidth="1"/>
    <col min="7946" max="7946" width="13.44140625" style="93" bestFit="1" customWidth="1"/>
    <col min="7947" max="8192" width="9.109375" style="93"/>
    <col min="8193" max="8193" width="3.5546875" style="93" bestFit="1" customWidth="1"/>
    <col min="8194" max="8194" width="2.33203125" style="93" customWidth="1"/>
    <col min="8195" max="8195" width="2" style="93" bestFit="1" customWidth="1"/>
    <col min="8196" max="8196" width="7" style="93" bestFit="1" customWidth="1"/>
    <col min="8197" max="8197" width="25" style="93" customWidth="1"/>
    <col min="8198" max="8198" width="14.33203125" style="93" customWidth="1"/>
    <col min="8199" max="8199" width="5.44140625" style="93" bestFit="1" customWidth="1"/>
    <col min="8200" max="8200" width="7.109375" style="93" bestFit="1" customWidth="1"/>
    <col min="8201" max="8201" width="8.33203125" style="93" bestFit="1" customWidth="1"/>
    <col min="8202" max="8202" width="13.44140625" style="93" bestFit="1" customWidth="1"/>
    <col min="8203" max="8448" width="9.109375" style="93"/>
    <col min="8449" max="8449" width="3.5546875" style="93" bestFit="1" customWidth="1"/>
    <col min="8450" max="8450" width="2.33203125" style="93" customWidth="1"/>
    <col min="8451" max="8451" width="2" style="93" bestFit="1" customWidth="1"/>
    <col min="8452" max="8452" width="7" style="93" bestFit="1" customWidth="1"/>
    <col min="8453" max="8453" width="25" style="93" customWidth="1"/>
    <col min="8454" max="8454" width="14.33203125" style="93" customWidth="1"/>
    <col min="8455" max="8455" width="5.44140625" style="93" bestFit="1" customWidth="1"/>
    <col min="8456" max="8456" width="7.109375" style="93" bestFit="1" customWidth="1"/>
    <col min="8457" max="8457" width="8.33203125" style="93" bestFit="1" customWidth="1"/>
    <col min="8458" max="8458" width="13.44140625" style="93" bestFit="1" customWidth="1"/>
    <col min="8459" max="8704" width="9.109375" style="93"/>
    <col min="8705" max="8705" width="3.5546875" style="93" bestFit="1" customWidth="1"/>
    <col min="8706" max="8706" width="2.33203125" style="93" customWidth="1"/>
    <col min="8707" max="8707" width="2" style="93" bestFit="1" customWidth="1"/>
    <col min="8708" max="8708" width="7" style="93" bestFit="1" customWidth="1"/>
    <col min="8709" max="8709" width="25" style="93" customWidth="1"/>
    <col min="8710" max="8710" width="14.33203125" style="93" customWidth="1"/>
    <col min="8711" max="8711" width="5.44140625" style="93" bestFit="1" customWidth="1"/>
    <col min="8712" max="8712" width="7.109375" style="93" bestFit="1" customWidth="1"/>
    <col min="8713" max="8713" width="8.33203125" style="93" bestFit="1" customWidth="1"/>
    <col min="8714" max="8714" width="13.44140625" style="93" bestFit="1" customWidth="1"/>
    <col min="8715" max="8960" width="9.109375" style="93"/>
    <col min="8961" max="8961" width="3.5546875" style="93" bestFit="1" customWidth="1"/>
    <col min="8962" max="8962" width="2.33203125" style="93" customWidth="1"/>
    <col min="8963" max="8963" width="2" style="93" bestFit="1" customWidth="1"/>
    <col min="8964" max="8964" width="7" style="93" bestFit="1" customWidth="1"/>
    <col min="8965" max="8965" width="25" style="93" customWidth="1"/>
    <col min="8966" max="8966" width="14.33203125" style="93" customWidth="1"/>
    <col min="8967" max="8967" width="5.44140625" style="93" bestFit="1" customWidth="1"/>
    <col min="8968" max="8968" width="7.109375" style="93" bestFit="1" customWidth="1"/>
    <col min="8969" max="8969" width="8.33203125" style="93" bestFit="1" customWidth="1"/>
    <col min="8970" max="8970" width="13.44140625" style="93" bestFit="1" customWidth="1"/>
    <col min="8971" max="9216" width="9.109375" style="93"/>
    <col min="9217" max="9217" width="3.5546875" style="93" bestFit="1" customWidth="1"/>
    <col min="9218" max="9218" width="2.33203125" style="93" customWidth="1"/>
    <col min="9219" max="9219" width="2" style="93" bestFit="1" customWidth="1"/>
    <col min="9220" max="9220" width="7" style="93" bestFit="1" customWidth="1"/>
    <col min="9221" max="9221" width="25" style="93" customWidth="1"/>
    <col min="9222" max="9222" width="14.33203125" style="93" customWidth="1"/>
    <col min="9223" max="9223" width="5.44140625" style="93" bestFit="1" customWidth="1"/>
    <col min="9224" max="9224" width="7.109375" style="93" bestFit="1" customWidth="1"/>
    <col min="9225" max="9225" width="8.33203125" style="93" bestFit="1" customWidth="1"/>
    <col min="9226" max="9226" width="13.44140625" style="93" bestFit="1" customWidth="1"/>
    <col min="9227" max="9472" width="9.109375" style="93"/>
    <col min="9473" max="9473" width="3.5546875" style="93" bestFit="1" customWidth="1"/>
    <col min="9474" max="9474" width="2.33203125" style="93" customWidth="1"/>
    <col min="9475" max="9475" width="2" style="93" bestFit="1" customWidth="1"/>
    <col min="9476" max="9476" width="7" style="93" bestFit="1" customWidth="1"/>
    <col min="9477" max="9477" width="25" style="93" customWidth="1"/>
    <col min="9478" max="9478" width="14.33203125" style="93" customWidth="1"/>
    <col min="9479" max="9479" width="5.44140625" style="93" bestFit="1" customWidth="1"/>
    <col min="9480" max="9480" width="7.109375" style="93" bestFit="1" customWidth="1"/>
    <col min="9481" max="9481" width="8.33203125" style="93" bestFit="1" customWidth="1"/>
    <col min="9482" max="9482" width="13.44140625" style="93" bestFit="1" customWidth="1"/>
    <col min="9483" max="9728" width="9.109375" style="93"/>
    <col min="9729" max="9729" width="3.5546875" style="93" bestFit="1" customWidth="1"/>
    <col min="9730" max="9730" width="2.33203125" style="93" customWidth="1"/>
    <col min="9731" max="9731" width="2" style="93" bestFit="1" customWidth="1"/>
    <col min="9732" max="9732" width="7" style="93" bestFit="1" customWidth="1"/>
    <col min="9733" max="9733" width="25" style="93" customWidth="1"/>
    <col min="9734" max="9734" width="14.33203125" style="93" customWidth="1"/>
    <col min="9735" max="9735" width="5.44140625" style="93" bestFit="1" customWidth="1"/>
    <col min="9736" max="9736" width="7.109375" style="93" bestFit="1" customWidth="1"/>
    <col min="9737" max="9737" width="8.33203125" style="93" bestFit="1" customWidth="1"/>
    <col min="9738" max="9738" width="13.44140625" style="93" bestFit="1" customWidth="1"/>
    <col min="9739" max="9984" width="9.109375" style="93"/>
    <col min="9985" max="9985" width="3.5546875" style="93" bestFit="1" customWidth="1"/>
    <col min="9986" max="9986" width="2.33203125" style="93" customWidth="1"/>
    <col min="9987" max="9987" width="2" style="93" bestFit="1" customWidth="1"/>
    <col min="9988" max="9988" width="7" style="93" bestFit="1" customWidth="1"/>
    <col min="9989" max="9989" width="25" style="93" customWidth="1"/>
    <col min="9990" max="9990" width="14.33203125" style="93" customWidth="1"/>
    <col min="9991" max="9991" width="5.44140625" style="93" bestFit="1" customWidth="1"/>
    <col min="9992" max="9992" width="7.109375" style="93" bestFit="1" customWidth="1"/>
    <col min="9993" max="9993" width="8.33203125" style="93" bestFit="1" customWidth="1"/>
    <col min="9994" max="9994" width="13.44140625" style="93" bestFit="1" customWidth="1"/>
    <col min="9995" max="10240" width="9.109375" style="93"/>
    <col min="10241" max="10241" width="3.5546875" style="93" bestFit="1" customWidth="1"/>
    <col min="10242" max="10242" width="2.33203125" style="93" customWidth="1"/>
    <col min="10243" max="10243" width="2" style="93" bestFit="1" customWidth="1"/>
    <col min="10244" max="10244" width="7" style="93" bestFit="1" customWidth="1"/>
    <col min="10245" max="10245" width="25" style="93" customWidth="1"/>
    <col min="10246" max="10246" width="14.33203125" style="93" customWidth="1"/>
    <col min="10247" max="10247" width="5.44140625" style="93" bestFit="1" customWidth="1"/>
    <col min="10248" max="10248" width="7.109375" style="93" bestFit="1" customWidth="1"/>
    <col min="10249" max="10249" width="8.33203125" style="93" bestFit="1" customWidth="1"/>
    <col min="10250" max="10250" width="13.44140625" style="93" bestFit="1" customWidth="1"/>
    <col min="10251" max="10496" width="9.109375" style="93"/>
    <col min="10497" max="10497" width="3.5546875" style="93" bestFit="1" customWidth="1"/>
    <col min="10498" max="10498" width="2.33203125" style="93" customWidth="1"/>
    <col min="10499" max="10499" width="2" style="93" bestFit="1" customWidth="1"/>
    <col min="10500" max="10500" width="7" style="93" bestFit="1" customWidth="1"/>
    <col min="10501" max="10501" width="25" style="93" customWidth="1"/>
    <col min="10502" max="10502" width="14.33203125" style="93" customWidth="1"/>
    <col min="10503" max="10503" width="5.44140625" style="93" bestFit="1" customWidth="1"/>
    <col min="10504" max="10504" width="7.109375" style="93" bestFit="1" customWidth="1"/>
    <col min="10505" max="10505" width="8.33203125" style="93" bestFit="1" customWidth="1"/>
    <col min="10506" max="10506" width="13.44140625" style="93" bestFit="1" customWidth="1"/>
    <col min="10507" max="10752" width="9.109375" style="93"/>
    <col min="10753" max="10753" width="3.5546875" style="93" bestFit="1" customWidth="1"/>
    <col min="10754" max="10754" width="2.33203125" style="93" customWidth="1"/>
    <col min="10755" max="10755" width="2" style="93" bestFit="1" customWidth="1"/>
    <col min="10756" max="10756" width="7" style="93" bestFit="1" customWidth="1"/>
    <col min="10757" max="10757" width="25" style="93" customWidth="1"/>
    <col min="10758" max="10758" width="14.33203125" style="93" customWidth="1"/>
    <col min="10759" max="10759" width="5.44140625" style="93" bestFit="1" customWidth="1"/>
    <col min="10760" max="10760" width="7.109375" style="93" bestFit="1" customWidth="1"/>
    <col min="10761" max="10761" width="8.33203125" style="93" bestFit="1" customWidth="1"/>
    <col min="10762" max="10762" width="13.44140625" style="93" bestFit="1" customWidth="1"/>
    <col min="10763" max="11008" width="9.109375" style="93"/>
    <col min="11009" max="11009" width="3.5546875" style="93" bestFit="1" customWidth="1"/>
    <col min="11010" max="11010" width="2.33203125" style="93" customWidth="1"/>
    <col min="11011" max="11011" width="2" style="93" bestFit="1" customWidth="1"/>
    <col min="11012" max="11012" width="7" style="93" bestFit="1" customWidth="1"/>
    <col min="11013" max="11013" width="25" style="93" customWidth="1"/>
    <col min="11014" max="11014" width="14.33203125" style="93" customWidth="1"/>
    <col min="11015" max="11015" width="5.44140625" style="93" bestFit="1" customWidth="1"/>
    <col min="11016" max="11016" width="7.109375" style="93" bestFit="1" customWidth="1"/>
    <col min="11017" max="11017" width="8.33203125" style="93" bestFit="1" customWidth="1"/>
    <col min="11018" max="11018" width="13.44140625" style="93" bestFit="1" customWidth="1"/>
    <col min="11019" max="11264" width="9.109375" style="93"/>
    <col min="11265" max="11265" width="3.5546875" style="93" bestFit="1" customWidth="1"/>
    <col min="11266" max="11266" width="2.33203125" style="93" customWidth="1"/>
    <col min="11267" max="11267" width="2" style="93" bestFit="1" customWidth="1"/>
    <col min="11268" max="11268" width="7" style="93" bestFit="1" customWidth="1"/>
    <col min="11269" max="11269" width="25" style="93" customWidth="1"/>
    <col min="11270" max="11270" width="14.33203125" style="93" customWidth="1"/>
    <col min="11271" max="11271" width="5.44140625" style="93" bestFit="1" customWidth="1"/>
    <col min="11272" max="11272" width="7.109375" style="93" bestFit="1" customWidth="1"/>
    <col min="11273" max="11273" width="8.33203125" style="93" bestFit="1" customWidth="1"/>
    <col min="11274" max="11274" width="13.44140625" style="93" bestFit="1" customWidth="1"/>
    <col min="11275" max="11520" width="9.109375" style="93"/>
    <col min="11521" max="11521" width="3.5546875" style="93" bestFit="1" customWidth="1"/>
    <col min="11522" max="11522" width="2.33203125" style="93" customWidth="1"/>
    <col min="11523" max="11523" width="2" style="93" bestFit="1" customWidth="1"/>
    <col min="11524" max="11524" width="7" style="93" bestFit="1" customWidth="1"/>
    <col min="11525" max="11525" width="25" style="93" customWidth="1"/>
    <col min="11526" max="11526" width="14.33203125" style="93" customWidth="1"/>
    <col min="11527" max="11527" width="5.44140625" style="93" bestFit="1" customWidth="1"/>
    <col min="11528" max="11528" width="7.109375" style="93" bestFit="1" customWidth="1"/>
    <col min="11529" max="11529" width="8.33203125" style="93" bestFit="1" customWidth="1"/>
    <col min="11530" max="11530" width="13.44140625" style="93" bestFit="1" customWidth="1"/>
    <col min="11531" max="11776" width="9.109375" style="93"/>
    <col min="11777" max="11777" width="3.5546875" style="93" bestFit="1" customWidth="1"/>
    <col min="11778" max="11778" width="2.33203125" style="93" customWidth="1"/>
    <col min="11779" max="11779" width="2" style="93" bestFit="1" customWidth="1"/>
    <col min="11780" max="11780" width="7" style="93" bestFit="1" customWidth="1"/>
    <col min="11781" max="11781" width="25" style="93" customWidth="1"/>
    <col min="11782" max="11782" width="14.33203125" style="93" customWidth="1"/>
    <col min="11783" max="11783" width="5.44140625" style="93" bestFit="1" customWidth="1"/>
    <col min="11784" max="11784" width="7.109375" style="93" bestFit="1" customWidth="1"/>
    <col min="11785" max="11785" width="8.33203125" style="93" bestFit="1" customWidth="1"/>
    <col min="11786" max="11786" width="13.44140625" style="93" bestFit="1" customWidth="1"/>
    <col min="11787" max="12032" width="9.109375" style="93"/>
    <col min="12033" max="12033" width="3.5546875" style="93" bestFit="1" customWidth="1"/>
    <col min="12034" max="12034" width="2.33203125" style="93" customWidth="1"/>
    <col min="12035" max="12035" width="2" style="93" bestFit="1" customWidth="1"/>
    <col min="12036" max="12036" width="7" style="93" bestFit="1" customWidth="1"/>
    <col min="12037" max="12037" width="25" style="93" customWidth="1"/>
    <col min="12038" max="12038" width="14.33203125" style="93" customWidth="1"/>
    <col min="12039" max="12039" width="5.44140625" style="93" bestFit="1" customWidth="1"/>
    <col min="12040" max="12040" width="7.109375" style="93" bestFit="1" customWidth="1"/>
    <col min="12041" max="12041" width="8.33203125" style="93" bestFit="1" customWidth="1"/>
    <col min="12042" max="12042" width="13.44140625" style="93" bestFit="1" customWidth="1"/>
    <col min="12043" max="12288" width="9.109375" style="93"/>
    <col min="12289" max="12289" width="3.5546875" style="93" bestFit="1" customWidth="1"/>
    <col min="12290" max="12290" width="2.33203125" style="93" customWidth="1"/>
    <col min="12291" max="12291" width="2" style="93" bestFit="1" customWidth="1"/>
    <col min="12292" max="12292" width="7" style="93" bestFit="1" customWidth="1"/>
    <col min="12293" max="12293" width="25" style="93" customWidth="1"/>
    <col min="12294" max="12294" width="14.33203125" style="93" customWidth="1"/>
    <col min="12295" max="12295" width="5.44140625" style="93" bestFit="1" customWidth="1"/>
    <col min="12296" max="12296" width="7.109375" style="93" bestFit="1" customWidth="1"/>
    <col min="12297" max="12297" width="8.33203125" style="93" bestFit="1" customWidth="1"/>
    <col min="12298" max="12298" width="13.44140625" style="93" bestFit="1" customWidth="1"/>
    <col min="12299" max="12544" width="9.109375" style="93"/>
    <col min="12545" max="12545" width="3.5546875" style="93" bestFit="1" customWidth="1"/>
    <col min="12546" max="12546" width="2.33203125" style="93" customWidth="1"/>
    <col min="12547" max="12547" width="2" style="93" bestFit="1" customWidth="1"/>
    <col min="12548" max="12548" width="7" style="93" bestFit="1" customWidth="1"/>
    <col min="12549" max="12549" width="25" style="93" customWidth="1"/>
    <col min="12550" max="12550" width="14.33203125" style="93" customWidth="1"/>
    <col min="12551" max="12551" width="5.44140625" style="93" bestFit="1" customWidth="1"/>
    <col min="12552" max="12552" width="7.109375" style="93" bestFit="1" customWidth="1"/>
    <col min="12553" max="12553" width="8.33203125" style="93" bestFit="1" customWidth="1"/>
    <col min="12554" max="12554" width="13.44140625" style="93" bestFit="1" customWidth="1"/>
    <col min="12555" max="12800" width="9.109375" style="93"/>
    <col min="12801" max="12801" width="3.5546875" style="93" bestFit="1" customWidth="1"/>
    <col min="12802" max="12802" width="2.33203125" style="93" customWidth="1"/>
    <col min="12803" max="12803" width="2" style="93" bestFit="1" customWidth="1"/>
    <col min="12804" max="12804" width="7" style="93" bestFit="1" customWidth="1"/>
    <col min="12805" max="12805" width="25" style="93" customWidth="1"/>
    <col min="12806" max="12806" width="14.33203125" style="93" customWidth="1"/>
    <col min="12807" max="12807" width="5.44140625" style="93" bestFit="1" customWidth="1"/>
    <col min="12808" max="12808" width="7.109375" style="93" bestFit="1" customWidth="1"/>
    <col min="12809" max="12809" width="8.33203125" style="93" bestFit="1" customWidth="1"/>
    <col min="12810" max="12810" width="13.44140625" style="93" bestFit="1" customWidth="1"/>
    <col min="12811" max="13056" width="9.109375" style="93"/>
    <col min="13057" max="13057" width="3.5546875" style="93" bestFit="1" customWidth="1"/>
    <col min="13058" max="13058" width="2.33203125" style="93" customWidth="1"/>
    <col min="13059" max="13059" width="2" style="93" bestFit="1" customWidth="1"/>
    <col min="13060" max="13060" width="7" style="93" bestFit="1" customWidth="1"/>
    <col min="13061" max="13061" width="25" style="93" customWidth="1"/>
    <col min="13062" max="13062" width="14.33203125" style="93" customWidth="1"/>
    <col min="13063" max="13063" width="5.44140625" style="93" bestFit="1" customWidth="1"/>
    <col min="13064" max="13064" width="7.109375" style="93" bestFit="1" customWidth="1"/>
    <col min="13065" max="13065" width="8.33203125" style="93" bestFit="1" customWidth="1"/>
    <col min="13066" max="13066" width="13.44140625" style="93" bestFit="1" customWidth="1"/>
    <col min="13067" max="13312" width="9.109375" style="93"/>
    <col min="13313" max="13313" width="3.5546875" style="93" bestFit="1" customWidth="1"/>
    <col min="13314" max="13314" width="2.33203125" style="93" customWidth="1"/>
    <col min="13315" max="13315" width="2" style="93" bestFit="1" customWidth="1"/>
    <col min="13316" max="13316" width="7" style="93" bestFit="1" customWidth="1"/>
    <col min="13317" max="13317" width="25" style="93" customWidth="1"/>
    <col min="13318" max="13318" width="14.33203125" style="93" customWidth="1"/>
    <col min="13319" max="13319" width="5.44140625" style="93" bestFit="1" customWidth="1"/>
    <col min="13320" max="13320" width="7.109375" style="93" bestFit="1" customWidth="1"/>
    <col min="13321" max="13321" width="8.33203125" style="93" bestFit="1" customWidth="1"/>
    <col min="13322" max="13322" width="13.44140625" style="93" bestFit="1" customWidth="1"/>
    <col min="13323" max="13568" width="9.109375" style="93"/>
    <col min="13569" max="13569" width="3.5546875" style="93" bestFit="1" customWidth="1"/>
    <col min="13570" max="13570" width="2.33203125" style="93" customWidth="1"/>
    <col min="13571" max="13571" width="2" style="93" bestFit="1" customWidth="1"/>
    <col min="13572" max="13572" width="7" style="93" bestFit="1" customWidth="1"/>
    <col min="13573" max="13573" width="25" style="93" customWidth="1"/>
    <col min="13574" max="13574" width="14.33203125" style="93" customWidth="1"/>
    <col min="13575" max="13575" width="5.44140625" style="93" bestFit="1" customWidth="1"/>
    <col min="13576" max="13576" width="7.109375" style="93" bestFit="1" customWidth="1"/>
    <col min="13577" max="13577" width="8.33203125" style="93" bestFit="1" customWidth="1"/>
    <col min="13578" max="13578" width="13.44140625" style="93" bestFit="1" customWidth="1"/>
    <col min="13579" max="13824" width="9.109375" style="93"/>
    <col min="13825" max="13825" width="3.5546875" style="93" bestFit="1" customWidth="1"/>
    <col min="13826" max="13826" width="2.33203125" style="93" customWidth="1"/>
    <col min="13827" max="13827" width="2" style="93" bestFit="1" customWidth="1"/>
    <col min="13828" max="13828" width="7" style="93" bestFit="1" customWidth="1"/>
    <col min="13829" max="13829" width="25" style="93" customWidth="1"/>
    <col min="13830" max="13830" width="14.33203125" style="93" customWidth="1"/>
    <col min="13831" max="13831" width="5.44140625" style="93" bestFit="1" customWidth="1"/>
    <col min="13832" max="13832" width="7.109375" style="93" bestFit="1" customWidth="1"/>
    <col min="13833" max="13833" width="8.33203125" style="93" bestFit="1" customWidth="1"/>
    <col min="13834" max="13834" width="13.44140625" style="93" bestFit="1" customWidth="1"/>
    <col min="13835" max="14080" width="9.109375" style="93"/>
    <col min="14081" max="14081" width="3.5546875" style="93" bestFit="1" customWidth="1"/>
    <col min="14082" max="14082" width="2.33203125" style="93" customWidth="1"/>
    <col min="14083" max="14083" width="2" style="93" bestFit="1" customWidth="1"/>
    <col min="14084" max="14084" width="7" style="93" bestFit="1" customWidth="1"/>
    <col min="14085" max="14085" width="25" style="93" customWidth="1"/>
    <col min="14086" max="14086" width="14.33203125" style="93" customWidth="1"/>
    <col min="14087" max="14087" width="5.44140625" style="93" bestFit="1" customWidth="1"/>
    <col min="14088" max="14088" width="7.109375" style="93" bestFit="1" customWidth="1"/>
    <col min="14089" max="14089" width="8.33203125" style="93" bestFit="1" customWidth="1"/>
    <col min="14090" max="14090" width="13.44140625" style="93" bestFit="1" customWidth="1"/>
    <col min="14091" max="14336" width="9.109375" style="93"/>
    <col min="14337" max="14337" width="3.5546875" style="93" bestFit="1" customWidth="1"/>
    <col min="14338" max="14338" width="2.33203125" style="93" customWidth="1"/>
    <col min="14339" max="14339" width="2" style="93" bestFit="1" customWidth="1"/>
    <col min="14340" max="14340" width="7" style="93" bestFit="1" customWidth="1"/>
    <col min="14341" max="14341" width="25" style="93" customWidth="1"/>
    <col min="14342" max="14342" width="14.33203125" style="93" customWidth="1"/>
    <col min="14343" max="14343" width="5.44140625" style="93" bestFit="1" customWidth="1"/>
    <col min="14344" max="14344" width="7.109375" style="93" bestFit="1" customWidth="1"/>
    <col min="14345" max="14345" width="8.33203125" style="93" bestFit="1" customWidth="1"/>
    <col min="14346" max="14346" width="13.44140625" style="93" bestFit="1" customWidth="1"/>
    <col min="14347" max="14592" width="9.109375" style="93"/>
    <col min="14593" max="14593" width="3.5546875" style="93" bestFit="1" customWidth="1"/>
    <col min="14594" max="14594" width="2.33203125" style="93" customWidth="1"/>
    <col min="14595" max="14595" width="2" style="93" bestFit="1" customWidth="1"/>
    <col min="14596" max="14596" width="7" style="93" bestFit="1" customWidth="1"/>
    <col min="14597" max="14597" width="25" style="93" customWidth="1"/>
    <col min="14598" max="14598" width="14.33203125" style="93" customWidth="1"/>
    <col min="14599" max="14599" width="5.44140625" style="93" bestFit="1" customWidth="1"/>
    <col min="14600" max="14600" width="7.109375" style="93" bestFit="1" customWidth="1"/>
    <col min="14601" max="14601" width="8.33203125" style="93" bestFit="1" customWidth="1"/>
    <col min="14602" max="14602" width="13.44140625" style="93" bestFit="1" customWidth="1"/>
    <col min="14603" max="14848" width="9.109375" style="93"/>
    <col min="14849" max="14849" width="3.5546875" style="93" bestFit="1" customWidth="1"/>
    <col min="14850" max="14850" width="2.33203125" style="93" customWidth="1"/>
    <col min="14851" max="14851" width="2" style="93" bestFit="1" customWidth="1"/>
    <col min="14852" max="14852" width="7" style="93" bestFit="1" customWidth="1"/>
    <col min="14853" max="14853" width="25" style="93" customWidth="1"/>
    <col min="14854" max="14854" width="14.33203125" style="93" customWidth="1"/>
    <col min="14855" max="14855" width="5.44140625" style="93" bestFit="1" customWidth="1"/>
    <col min="14856" max="14856" width="7.109375" style="93" bestFit="1" customWidth="1"/>
    <col min="14857" max="14857" width="8.33203125" style="93" bestFit="1" customWidth="1"/>
    <col min="14858" max="14858" width="13.44140625" style="93" bestFit="1" customWidth="1"/>
    <col min="14859" max="15104" width="9.109375" style="93"/>
    <col min="15105" max="15105" width="3.5546875" style="93" bestFit="1" customWidth="1"/>
    <col min="15106" max="15106" width="2.33203125" style="93" customWidth="1"/>
    <col min="15107" max="15107" width="2" style="93" bestFit="1" customWidth="1"/>
    <col min="15108" max="15108" width="7" style="93" bestFit="1" customWidth="1"/>
    <col min="15109" max="15109" width="25" style="93" customWidth="1"/>
    <col min="15110" max="15110" width="14.33203125" style="93" customWidth="1"/>
    <col min="15111" max="15111" width="5.44140625" style="93" bestFit="1" customWidth="1"/>
    <col min="15112" max="15112" width="7.109375" style="93" bestFit="1" customWidth="1"/>
    <col min="15113" max="15113" width="8.33203125" style="93" bestFit="1" customWidth="1"/>
    <col min="15114" max="15114" width="13.44140625" style="93" bestFit="1" customWidth="1"/>
    <col min="15115" max="15360" width="9.109375" style="93"/>
    <col min="15361" max="15361" width="3.5546875" style="93" bestFit="1" customWidth="1"/>
    <col min="15362" max="15362" width="2.33203125" style="93" customWidth="1"/>
    <col min="15363" max="15363" width="2" style="93" bestFit="1" customWidth="1"/>
    <col min="15364" max="15364" width="7" style="93" bestFit="1" customWidth="1"/>
    <col min="15365" max="15365" width="25" style="93" customWidth="1"/>
    <col min="15366" max="15366" width="14.33203125" style="93" customWidth="1"/>
    <col min="15367" max="15367" width="5.44140625" style="93" bestFit="1" customWidth="1"/>
    <col min="15368" max="15368" width="7.109375" style="93" bestFit="1" customWidth="1"/>
    <col min="15369" max="15369" width="8.33203125" style="93" bestFit="1" customWidth="1"/>
    <col min="15370" max="15370" width="13.44140625" style="93" bestFit="1" customWidth="1"/>
    <col min="15371" max="15616" width="9.109375" style="93"/>
    <col min="15617" max="15617" width="3.5546875" style="93" bestFit="1" customWidth="1"/>
    <col min="15618" max="15618" width="2.33203125" style="93" customWidth="1"/>
    <col min="15619" max="15619" width="2" style="93" bestFit="1" customWidth="1"/>
    <col min="15620" max="15620" width="7" style="93" bestFit="1" customWidth="1"/>
    <col min="15621" max="15621" width="25" style="93" customWidth="1"/>
    <col min="15622" max="15622" width="14.33203125" style="93" customWidth="1"/>
    <col min="15623" max="15623" width="5.44140625" style="93" bestFit="1" customWidth="1"/>
    <col min="15624" max="15624" width="7.109375" style="93" bestFit="1" customWidth="1"/>
    <col min="15625" max="15625" width="8.33203125" style="93" bestFit="1" customWidth="1"/>
    <col min="15626" max="15626" width="13.44140625" style="93" bestFit="1" customWidth="1"/>
    <col min="15627" max="15872" width="9.109375" style="93"/>
    <col min="15873" max="15873" width="3.5546875" style="93" bestFit="1" customWidth="1"/>
    <col min="15874" max="15874" width="2.33203125" style="93" customWidth="1"/>
    <col min="15875" max="15875" width="2" style="93" bestFit="1" customWidth="1"/>
    <col min="15876" max="15876" width="7" style="93" bestFit="1" customWidth="1"/>
    <col min="15877" max="15877" width="25" style="93" customWidth="1"/>
    <col min="15878" max="15878" width="14.33203125" style="93" customWidth="1"/>
    <col min="15879" max="15879" width="5.44140625" style="93" bestFit="1" customWidth="1"/>
    <col min="15880" max="15880" width="7.109375" style="93" bestFit="1" customWidth="1"/>
    <col min="15881" max="15881" width="8.33203125" style="93" bestFit="1" customWidth="1"/>
    <col min="15882" max="15882" width="13.44140625" style="93" bestFit="1" customWidth="1"/>
    <col min="15883" max="16128" width="9.109375" style="93"/>
    <col min="16129" max="16129" width="3.5546875" style="93" bestFit="1" customWidth="1"/>
    <col min="16130" max="16130" width="2.33203125" style="93" customWidth="1"/>
    <col min="16131" max="16131" width="2" style="93" bestFit="1" customWidth="1"/>
    <col min="16132" max="16132" width="7" style="93" bestFit="1" customWidth="1"/>
    <col min="16133" max="16133" width="25" style="93" customWidth="1"/>
    <col min="16134" max="16134" width="14.33203125" style="93" customWidth="1"/>
    <col min="16135" max="16135" width="5.44140625" style="93" bestFit="1" customWidth="1"/>
    <col min="16136" max="16136" width="7.109375" style="93" bestFit="1" customWidth="1"/>
    <col min="16137" max="16137" width="8.33203125" style="93" bestFit="1" customWidth="1"/>
    <col min="16138" max="16138" width="13.44140625" style="93" bestFit="1" customWidth="1"/>
    <col min="16139" max="16384" width="9.109375" style="93"/>
  </cols>
  <sheetData>
    <row r="1" spans="1:10" s="84" customFormat="1" ht="27.6" x14ac:dyDescent="0.3">
      <c r="A1" s="75"/>
      <c r="B1" s="76"/>
      <c r="C1" s="77"/>
      <c r="D1" s="78" t="s">
        <v>139</v>
      </c>
      <c r="E1" s="79" t="s">
        <v>140</v>
      </c>
      <c r="F1" s="79" t="s">
        <v>141</v>
      </c>
      <c r="G1" s="80" t="s">
        <v>142</v>
      </c>
      <c r="H1" s="81" t="s">
        <v>7</v>
      </c>
      <c r="I1" s="82" t="s">
        <v>143</v>
      </c>
      <c r="J1" s="83" t="s">
        <v>144</v>
      </c>
    </row>
    <row r="2" spans="1:10" x14ac:dyDescent="0.3">
      <c r="A2" s="85" t="s">
        <v>90</v>
      </c>
      <c r="B2" s="86" t="s">
        <v>6</v>
      </c>
      <c r="C2" s="87"/>
      <c r="D2" s="88"/>
      <c r="E2" s="87"/>
      <c r="F2" s="87"/>
      <c r="G2" s="89"/>
      <c r="H2" s="90"/>
      <c r="I2" s="91"/>
      <c r="J2" s="92">
        <f>J3+J7+J16</f>
        <v>0</v>
      </c>
    </row>
    <row r="3" spans="1:10" x14ac:dyDescent="0.3">
      <c r="A3" s="85" t="s">
        <v>94</v>
      </c>
      <c r="B3" s="86" t="s">
        <v>145</v>
      </c>
      <c r="C3" s="87"/>
      <c r="D3" s="88"/>
      <c r="E3" s="87"/>
      <c r="F3" s="87"/>
      <c r="G3" s="89"/>
      <c r="H3" s="90"/>
      <c r="I3" s="91"/>
      <c r="J3" s="92">
        <f>SUM(J4:J6)</f>
        <v>0</v>
      </c>
    </row>
    <row r="4" spans="1:10" ht="41.4" x14ac:dyDescent="0.3">
      <c r="A4" s="94" t="s">
        <v>146</v>
      </c>
      <c r="B4" s="95" t="s">
        <v>146</v>
      </c>
      <c r="C4" s="96">
        <v>1</v>
      </c>
      <c r="D4" s="97" t="s">
        <v>147</v>
      </c>
      <c r="E4" s="96" t="s">
        <v>148</v>
      </c>
      <c r="F4" s="96"/>
      <c r="G4" s="98" t="s">
        <v>149</v>
      </c>
      <c r="H4" s="99">
        <v>0.05</v>
      </c>
      <c r="I4" s="100"/>
      <c r="J4" s="101">
        <f>ROUND(I4*H4,2)</f>
        <v>0</v>
      </c>
    </row>
    <row r="5" spans="1:10" ht="41.4" x14ac:dyDescent="0.3">
      <c r="A5" s="94" t="s">
        <v>146</v>
      </c>
      <c r="B5" s="95" t="s">
        <v>146</v>
      </c>
      <c r="C5" s="96">
        <v>2</v>
      </c>
      <c r="D5" s="97" t="s">
        <v>152</v>
      </c>
      <c r="E5" s="96" t="s">
        <v>153</v>
      </c>
      <c r="F5" s="96"/>
      <c r="G5" s="98" t="s">
        <v>154</v>
      </c>
      <c r="H5" s="99">
        <v>3</v>
      </c>
      <c r="I5" s="100"/>
      <c r="J5" s="101">
        <f t="shared" ref="J5:J66" si="0">I5*H5</f>
        <v>0</v>
      </c>
    </row>
    <row r="6" spans="1:10" ht="27.6" x14ac:dyDescent="0.3">
      <c r="A6" s="94" t="s">
        <v>146</v>
      </c>
      <c r="B6" s="95" t="s">
        <v>146</v>
      </c>
      <c r="C6" s="96">
        <v>3</v>
      </c>
      <c r="D6" s="97" t="s">
        <v>159</v>
      </c>
      <c r="E6" s="96" t="s">
        <v>160</v>
      </c>
      <c r="F6" s="96" t="s">
        <v>161</v>
      </c>
      <c r="G6" s="98" t="s">
        <v>154</v>
      </c>
      <c r="H6" s="99">
        <v>25</v>
      </c>
      <c r="I6" s="100"/>
      <c r="J6" s="101">
        <f t="shared" si="0"/>
        <v>0</v>
      </c>
    </row>
    <row r="7" spans="1:10" x14ac:dyDescent="0.3">
      <c r="A7" s="85" t="s">
        <v>95</v>
      </c>
      <c r="B7" s="86" t="s">
        <v>166</v>
      </c>
      <c r="C7" s="87"/>
      <c r="D7" s="88"/>
      <c r="E7" s="87"/>
      <c r="F7" s="87"/>
      <c r="G7" s="89"/>
      <c r="H7" s="90"/>
      <c r="I7" s="91"/>
      <c r="J7" s="92">
        <f>SUM(J8:J15)</f>
        <v>0</v>
      </c>
    </row>
    <row r="8" spans="1:10" ht="68.25" customHeight="1" x14ac:dyDescent="0.3">
      <c r="A8" s="94" t="s">
        <v>146</v>
      </c>
      <c r="B8" s="95" t="s">
        <v>146</v>
      </c>
      <c r="C8" s="96">
        <v>1</v>
      </c>
      <c r="D8" s="97" t="s">
        <v>658</v>
      </c>
      <c r="E8" s="96" t="s">
        <v>659</v>
      </c>
      <c r="F8" s="96" t="s">
        <v>660</v>
      </c>
      <c r="G8" s="98" t="s">
        <v>154</v>
      </c>
      <c r="H8" s="99">
        <v>1</v>
      </c>
      <c r="I8" s="100"/>
      <c r="J8" s="101">
        <f t="shared" si="0"/>
        <v>0</v>
      </c>
    </row>
    <row r="9" spans="1:10" ht="65.25" customHeight="1" x14ac:dyDescent="0.3">
      <c r="A9" s="94" t="s">
        <v>146</v>
      </c>
      <c r="B9" s="95" t="s">
        <v>146</v>
      </c>
      <c r="C9" s="96">
        <v>2</v>
      </c>
      <c r="D9" s="97" t="s">
        <v>179</v>
      </c>
      <c r="E9" s="96" t="s">
        <v>180</v>
      </c>
      <c r="F9" s="96" t="s">
        <v>169</v>
      </c>
      <c r="G9" s="98" t="s">
        <v>154</v>
      </c>
      <c r="H9" s="99">
        <v>1</v>
      </c>
      <c r="I9" s="100"/>
      <c r="J9" s="101">
        <f t="shared" si="0"/>
        <v>0</v>
      </c>
    </row>
    <row r="10" spans="1:10" ht="69.75" customHeight="1" x14ac:dyDescent="0.3">
      <c r="A10" s="94" t="s">
        <v>146</v>
      </c>
      <c r="B10" s="95" t="s">
        <v>146</v>
      </c>
      <c r="C10" s="96">
        <v>3</v>
      </c>
      <c r="D10" s="97" t="s">
        <v>181</v>
      </c>
      <c r="E10" s="96" t="s">
        <v>182</v>
      </c>
      <c r="F10" s="96" t="s">
        <v>169</v>
      </c>
      <c r="G10" s="98" t="s">
        <v>154</v>
      </c>
      <c r="H10" s="99">
        <v>1</v>
      </c>
      <c r="I10" s="100"/>
      <c r="J10" s="101">
        <f t="shared" si="0"/>
        <v>0</v>
      </c>
    </row>
    <row r="11" spans="1:10" ht="27.6" x14ac:dyDescent="0.3">
      <c r="A11" s="94" t="s">
        <v>146</v>
      </c>
      <c r="B11" s="95" t="s">
        <v>146</v>
      </c>
      <c r="C11" s="96">
        <v>4</v>
      </c>
      <c r="D11" s="97" t="s">
        <v>661</v>
      </c>
      <c r="E11" s="96" t="s">
        <v>662</v>
      </c>
      <c r="F11" s="96"/>
      <c r="G11" s="98" t="s">
        <v>154</v>
      </c>
      <c r="H11" s="99">
        <v>4</v>
      </c>
      <c r="I11" s="100"/>
      <c r="J11" s="101">
        <f t="shared" si="0"/>
        <v>0</v>
      </c>
    </row>
    <row r="12" spans="1:10" ht="69" x14ac:dyDescent="0.3">
      <c r="A12" s="94" t="s">
        <v>146</v>
      </c>
      <c r="B12" s="95" t="s">
        <v>146</v>
      </c>
      <c r="C12" s="96">
        <v>5</v>
      </c>
      <c r="D12" s="97" t="s">
        <v>177</v>
      </c>
      <c r="E12" s="96" t="s">
        <v>178</v>
      </c>
      <c r="F12" s="96" t="s">
        <v>169</v>
      </c>
      <c r="G12" s="98" t="s">
        <v>170</v>
      </c>
      <c r="H12" s="99">
        <v>600</v>
      </c>
      <c r="I12" s="100"/>
      <c r="J12" s="101">
        <f t="shared" si="0"/>
        <v>0</v>
      </c>
    </row>
    <row r="13" spans="1:10" ht="41.4" x14ac:dyDescent="0.3">
      <c r="A13" s="94" t="s">
        <v>146</v>
      </c>
      <c r="B13" s="95" t="s">
        <v>146</v>
      </c>
      <c r="C13" s="96">
        <v>6</v>
      </c>
      <c r="D13" s="97" t="s">
        <v>174</v>
      </c>
      <c r="E13" s="96" t="s">
        <v>175</v>
      </c>
      <c r="F13" s="96"/>
      <c r="G13" s="98" t="s">
        <v>176</v>
      </c>
      <c r="H13" s="99">
        <v>90</v>
      </c>
      <c r="I13" s="100"/>
      <c r="J13" s="101">
        <f t="shared" si="0"/>
        <v>0</v>
      </c>
    </row>
    <row r="14" spans="1:10" ht="27.6" x14ac:dyDescent="0.3">
      <c r="A14" s="94" t="s">
        <v>146</v>
      </c>
      <c r="B14" s="95" t="s">
        <v>146</v>
      </c>
      <c r="C14" s="96">
        <v>7</v>
      </c>
      <c r="D14" s="97" t="s">
        <v>663</v>
      </c>
      <c r="E14" s="96" t="s">
        <v>664</v>
      </c>
      <c r="F14" s="96"/>
      <c r="G14" s="98" t="s">
        <v>176</v>
      </c>
      <c r="H14" s="99">
        <v>46</v>
      </c>
      <c r="I14" s="100"/>
      <c r="J14" s="101">
        <f t="shared" si="0"/>
        <v>0</v>
      </c>
    </row>
    <row r="15" spans="1:10" ht="41.4" x14ac:dyDescent="0.3">
      <c r="A15" s="94" t="s">
        <v>146</v>
      </c>
      <c r="B15" s="95" t="s">
        <v>146</v>
      </c>
      <c r="C15" s="96">
        <v>8</v>
      </c>
      <c r="D15" s="97" t="s">
        <v>665</v>
      </c>
      <c r="E15" s="96" t="s">
        <v>666</v>
      </c>
      <c r="F15" s="96"/>
      <c r="G15" s="98" t="s">
        <v>176</v>
      </c>
      <c r="H15" s="99">
        <v>2</v>
      </c>
      <c r="I15" s="100"/>
      <c r="J15" s="101">
        <f t="shared" si="0"/>
        <v>0</v>
      </c>
    </row>
    <row r="16" spans="1:10" x14ac:dyDescent="0.3">
      <c r="A16" s="85" t="s">
        <v>96</v>
      </c>
      <c r="B16" s="86" t="s">
        <v>183</v>
      </c>
      <c r="C16" s="87"/>
      <c r="D16" s="88"/>
      <c r="E16" s="87"/>
      <c r="F16" s="87"/>
      <c r="G16" s="89"/>
      <c r="H16" s="90"/>
      <c r="I16" s="91"/>
      <c r="J16" s="92">
        <f>SUM(J17:J18)</f>
        <v>0</v>
      </c>
    </row>
    <row r="17" spans="1:10" ht="27.6" x14ac:dyDescent="0.3">
      <c r="A17" s="94" t="s">
        <v>146</v>
      </c>
      <c r="B17" s="95" t="s">
        <v>146</v>
      </c>
      <c r="C17" s="96">
        <v>1</v>
      </c>
      <c r="D17" s="97" t="s">
        <v>184</v>
      </c>
      <c r="E17" s="96" t="s">
        <v>185</v>
      </c>
      <c r="F17" s="96"/>
      <c r="G17" s="98" t="s">
        <v>154</v>
      </c>
      <c r="H17" s="99">
        <v>1</v>
      </c>
      <c r="I17" s="100"/>
      <c r="J17" s="101">
        <f t="shared" si="0"/>
        <v>0</v>
      </c>
    </row>
    <row r="18" spans="1:10" ht="27.6" x14ac:dyDescent="0.3">
      <c r="A18" s="94" t="s">
        <v>146</v>
      </c>
      <c r="B18" s="95" t="s">
        <v>146</v>
      </c>
      <c r="C18" s="96">
        <v>2</v>
      </c>
      <c r="D18" s="97" t="s">
        <v>186</v>
      </c>
      <c r="E18" s="96" t="s">
        <v>187</v>
      </c>
      <c r="F18" s="96"/>
      <c r="G18" s="98" t="s">
        <v>154</v>
      </c>
      <c r="H18" s="99">
        <v>1</v>
      </c>
      <c r="I18" s="100"/>
      <c r="J18" s="101">
        <f t="shared" si="0"/>
        <v>0</v>
      </c>
    </row>
    <row r="19" spans="1:10" x14ac:dyDescent="0.3">
      <c r="A19" s="85" t="s">
        <v>91</v>
      </c>
      <c r="B19" s="86" t="s">
        <v>35</v>
      </c>
      <c r="C19" s="87"/>
      <c r="D19" s="88"/>
      <c r="E19" s="87"/>
      <c r="F19" s="87"/>
      <c r="G19" s="89"/>
      <c r="H19" s="90"/>
      <c r="I19" s="91"/>
      <c r="J19" s="92">
        <f>J20+J25+J27+J31</f>
        <v>0</v>
      </c>
    </row>
    <row r="20" spans="1:10" x14ac:dyDescent="0.3">
      <c r="A20" s="85" t="s">
        <v>20</v>
      </c>
      <c r="B20" s="86" t="s">
        <v>188</v>
      </c>
      <c r="C20" s="87"/>
      <c r="D20" s="88"/>
      <c r="E20" s="87"/>
      <c r="F20" s="87"/>
      <c r="G20" s="89"/>
      <c r="H20" s="90"/>
      <c r="I20" s="91"/>
      <c r="J20" s="92">
        <f>SUM(J21:J24)</f>
        <v>0</v>
      </c>
    </row>
    <row r="21" spans="1:10" ht="41.4" x14ac:dyDescent="0.3">
      <c r="A21" s="94" t="s">
        <v>146</v>
      </c>
      <c r="B21" s="95" t="s">
        <v>146</v>
      </c>
      <c r="C21" s="96">
        <v>1</v>
      </c>
      <c r="D21" s="97" t="s">
        <v>189</v>
      </c>
      <c r="E21" s="96" t="s">
        <v>190</v>
      </c>
      <c r="F21" s="96" t="s">
        <v>191</v>
      </c>
      <c r="G21" s="98" t="s">
        <v>173</v>
      </c>
      <c r="H21" s="99">
        <v>15</v>
      </c>
      <c r="I21" s="100"/>
      <c r="J21" s="101">
        <f t="shared" si="0"/>
        <v>0</v>
      </c>
    </row>
    <row r="22" spans="1:10" ht="69" x14ac:dyDescent="0.3">
      <c r="A22" s="94" t="s">
        <v>146</v>
      </c>
      <c r="B22" s="95" t="s">
        <v>146</v>
      </c>
      <c r="C22" s="96">
        <v>2</v>
      </c>
      <c r="D22" s="97" t="s">
        <v>667</v>
      </c>
      <c r="E22" s="96" t="s">
        <v>503</v>
      </c>
      <c r="F22" s="96" t="s">
        <v>169</v>
      </c>
      <c r="G22" s="98" t="s">
        <v>173</v>
      </c>
      <c r="H22" s="99">
        <v>331</v>
      </c>
      <c r="I22" s="100"/>
      <c r="J22" s="101">
        <f t="shared" si="0"/>
        <v>0</v>
      </c>
    </row>
    <row r="23" spans="1:10" ht="96.6" x14ac:dyDescent="0.3">
      <c r="A23" s="94" t="s">
        <v>146</v>
      </c>
      <c r="B23" s="95" t="s">
        <v>146</v>
      </c>
      <c r="C23" s="96">
        <v>3</v>
      </c>
      <c r="D23" s="97" t="s">
        <v>201</v>
      </c>
      <c r="E23" s="96" t="s">
        <v>202</v>
      </c>
      <c r="F23" s="96" t="s">
        <v>668</v>
      </c>
      <c r="G23" s="98" t="s">
        <v>173</v>
      </c>
      <c r="H23" s="99">
        <v>10</v>
      </c>
      <c r="I23" s="100"/>
      <c r="J23" s="101">
        <f t="shared" si="0"/>
        <v>0</v>
      </c>
    </row>
    <row r="24" spans="1:10" ht="27.6" x14ac:dyDescent="0.3">
      <c r="A24" s="94" t="s">
        <v>146</v>
      </c>
      <c r="B24" s="95" t="s">
        <v>146</v>
      </c>
      <c r="C24" s="96">
        <v>4</v>
      </c>
      <c r="D24" s="97" t="s">
        <v>209</v>
      </c>
      <c r="E24" s="96" t="s">
        <v>210</v>
      </c>
      <c r="F24" s="96" t="s">
        <v>211</v>
      </c>
      <c r="G24" s="98" t="s">
        <v>173</v>
      </c>
      <c r="H24" s="99">
        <v>4</v>
      </c>
      <c r="I24" s="100"/>
      <c r="J24" s="101">
        <f t="shared" si="0"/>
        <v>0</v>
      </c>
    </row>
    <row r="25" spans="1:10" x14ac:dyDescent="0.3">
      <c r="A25" s="85" t="s">
        <v>212</v>
      </c>
      <c r="B25" s="86" t="s">
        <v>213</v>
      </c>
      <c r="C25" s="87"/>
      <c r="D25" s="88"/>
      <c r="E25" s="87"/>
      <c r="F25" s="87"/>
      <c r="G25" s="89"/>
      <c r="H25" s="90"/>
      <c r="I25" s="91"/>
      <c r="J25" s="92">
        <f>J26</f>
        <v>0</v>
      </c>
    </row>
    <row r="26" spans="1:10" ht="27.6" x14ac:dyDescent="0.3">
      <c r="A26" s="94" t="s">
        <v>146</v>
      </c>
      <c r="B26" s="95" t="s">
        <v>146</v>
      </c>
      <c r="C26" s="96">
        <v>1</v>
      </c>
      <c r="D26" s="97" t="s">
        <v>215</v>
      </c>
      <c r="E26" s="96" t="s">
        <v>216</v>
      </c>
      <c r="F26" s="96"/>
      <c r="G26" s="98" t="s">
        <v>170</v>
      </c>
      <c r="H26" s="99">
        <v>725</v>
      </c>
      <c r="I26" s="100"/>
      <c r="J26" s="101">
        <f t="shared" si="0"/>
        <v>0</v>
      </c>
    </row>
    <row r="27" spans="1:10" x14ac:dyDescent="0.3">
      <c r="A27" s="85" t="s">
        <v>21</v>
      </c>
      <c r="B27" s="86" t="s">
        <v>217</v>
      </c>
      <c r="C27" s="87"/>
      <c r="D27" s="88"/>
      <c r="E27" s="87"/>
      <c r="F27" s="87"/>
      <c r="G27" s="89"/>
      <c r="H27" s="90"/>
      <c r="I27" s="91"/>
      <c r="J27" s="92">
        <f>SUM(J28:J30)</f>
        <v>0</v>
      </c>
    </row>
    <row r="28" spans="1:10" ht="96.6" x14ac:dyDescent="0.3">
      <c r="A28" s="94" t="s">
        <v>146</v>
      </c>
      <c r="B28" s="95" t="s">
        <v>146</v>
      </c>
      <c r="C28" s="96">
        <v>1</v>
      </c>
      <c r="D28" s="97" t="s">
        <v>218</v>
      </c>
      <c r="E28" s="96" t="s">
        <v>219</v>
      </c>
      <c r="F28" s="96" t="s">
        <v>220</v>
      </c>
      <c r="G28" s="98" t="s">
        <v>173</v>
      </c>
      <c r="H28" s="99">
        <v>131</v>
      </c>
      <c r="I28" s="100"/>
      <c r="J28" s="101">
        <f t="shared" si="0"/>
        <v>0</v>
      </c>
    </row>
    <row r="29" spans="1:10" ht="41.4" x14ac:dyDescent="0.3">
      <c r="A29" s="94" t="s">
        <v>146</v>
      </c>
      <c r="B29" s="95" t="s">
        <v>146</v>
      </c>
      <c r="C29" s="96">
        <v>2</v>
      </c>
      <c r="D29" s="97" t="s">
        <v>221</v>
      </c>
      <c r="E29" s="96" t="s">
        <v>222</v>
      </c>
      <c r="F29" s="96" t="s">
        <v>223</v>
      </c>
      <c r="G29" s="98" t="s">
        <v>173</v>
      </c>
      <c r="H29" s="99">
        <v>123</v>
      </c>
      <c r="I29" s="100"/>
      <c r="J29" s="101">
        <f t="shared" si="0"/>
        <v>0</v>
      </c>
    </row>
    <row r="30" spans="1:10" ht="96.6" x14ac:dyDescent="0.3">
      <c r="A30" s="94" t="s">
        <v>146</v>
      </c>
      <c r="B30" s="95" t="s">
        <v>146</v>
      </c>
      <c r="C30" s="96">
        <v>3</v>
      </c>
      <c r="D30" s="97" t="s">
        <v>224</v>
      </c>
      <c r="E30" s="96" t="s">
        <v>225</v>
      </c>
      <c r="F30" s="96" t="s">
        <v>226</v>
      </c>
      <c r="G30" s="98" t="s">
        <v>173</v>
      </c>
      <c r="H30" s="99">
        <v>190</v>
      </c>
      <c r="I30" s="100"/>
      <c r="J30" s="101">
        <f t="shared" si="0"/>
        <v>0</v>
      </c>
    </row>
    <row r="31" spans="1:10" x14ac:dyDescent="0.3">
      <c r="A31" s="85" t="s">
        <v>22</v>
      </c>
      <c r="B31" s="86" t="s">
        <v>227</v>
      </c>
      <c r="C31" s="87"/>
      <c r="D31" s="88"/>
      <c r="E31" s="87"/>
      <c r="F31" s="87"/>
      <c r="G31" s="89"/>
      <c r="H31" s="90"/>
      <c r="I31" s="91"/>
      <c r="J31" s="92">
        <f>SUM(J32:J33)</f>
        <v>0</v>
      </c>
    </row>
    <row r="32" spans="1:10" ht="27.6" x14ac:dyDescent="0.3">
      <c r="A32" s="94" t="s">
        <v>146</v>
      </c>
      <c r="B32" s="95" t="s">
        <v>146</v>
      </c>
      <c r="C32" s="96">
        <v>1</v>
      </c>
      <c r="D32" s="97" t="s">
        <v>228</v>
      </c>
      <c r="E32" s="96" t="s">
        <v>229</v>
      </c>
      <c r="F32" s="96"/>
      <c r="G32" s="98" t="s">
        <v>170</v>
      </c>
      <c r="H32" s="99">
        <v>130</v>
      </c>
      <c r="I32" s="100"/>
      <c r="J32" s="101">
        <f t="shared" si="0"/>
        <v>0</v>
      </c>
    </row>
    <row r="33" spans="1:10" ht="96.6" x14ac:dyDescent="0.3">
      <c r="A33" s="94" t="s">
        <v>146</v>
      </c>
      <c r="B33" s="95" t="s">
        <v>146</v>
      </c>
      <c r="C33" s="96">
        <v>2</v>
      </c>
      <c r="D33" s="97" t="s">
        <v>230</v>
      </c>
      <c r="E33" s="96" t="s">
        <v>231</v>
      </c>
      <c r="F33" s="96" t="s">
        <v>232</v>
      </c>
      <c r="G33" s="98" t="s">
        <v>170</v>
      </c>
      <c r="H33" s="99">
        <v>130</v>
      </c>
      <c r="I33" s="100"/>
      <c r="J33" s="101">
        <f t="shared" si="0"/>
        <v>0</v>
      </c>
    </row>
    <row r="34" spans="1:10" x14ac:dyDescent="0.3">
      <c r="A34" s="85" t="s">
        <v>237</v>
      </c>
      <c r="B34" s="86" t="s">
        <v>39</v>
      </c>
      <c r="C34" s="87"/>
      <c r="D34" s="88"/>
      <c r="E34" s="87"/>
      <c r="F34" s="87"/>
      <c r="G34" s="89"/>
      <c r="H34" s="90"/>
      <c r="I34" s="91"/>
      <c r="J34" s="92">
        <f>J35+J39+J44+J49</f>
        <v>0</v>
      </c>
    </row>
    <row r="35" spans="1:10" x14ac:dyDescent="0.3">
      <c r="A35" s="85" t="s">
        <v>239</v>
      </c>
      <c r="B35" s="86" t="s">
        <v>240</v>
      </c>
      <c r="C35" s="87"/>
      <c r="D35" s="88"/>
      <c r="E35" s="87"/>
      <c r="F35" s="87"/>
      <c r="G35" s="89"/>
      <c r="H35" s="90"/>
      <c r="I35" s="91"/>
      <c r="J35" s="92">
        <f>SUM(J36:J38)</f>
        <v>0</v>
      </c>
    </row>
    <row r="36" spans="1:10" ht="41.4" x14ac:dyDescent="0.3">
      <c r="A36" s="94" t="s">
        <v>146</v>
      </c>
      <c r="B36" s="95" t="s">
        <v>146</v>
      </c>
      <c r="C36" s="96">
        <v>1</v>
      </c>
      <c r="D36" s="97" t="s">
        <v>241</v>
      </c>
      <c r="E36" s="96" t="s">
        <v>242</v>
      </c>
      <c r="F36" s="96"/>
      <c r="G36" s="98" t="s">
        <v>170</v>
      </c>
      <c r="H36" s="99">
        <v>215</v>
      </c>
      <c r="I36" s="100"/>
      <c r="J36" s="101">
        <f t="shared" si="0"/>
        <v>0</v>
      </c>
    </row>
    <row r="37" spans="1:10" ht="41.4" x14ac:dyDescent="0.3">
      <c r="A37" s="94" t="s">
        <v>146</v>
      </c>
      <c r="B37" s="95" t="s">
        <v>146</v>
      </c>
      <c r="C37" s="96">
        <v>2</v>
      </c>
      <c r="D37" s="97" t="s">
        <v>243</v>
      </c>
      <c r="E37" s="96" t="s">
        <v>244</v>
      </c>
      <c r="F37" s="96" t="s">
        <v>245</v>
      </c>
      <c r="G37" s="98" t="s">
        <v>170</v>
      </c>
      <c r="H37" s="99">
        <v>420</v>
      </c>
      <c r="I37" s="100"/>
      <c r="J37" s="101">
        <f t="shared" si="0"/>
        <v>0</v>
      </c>
    </row>
    <row r="38" spans="1:10" ht="41.4" x14ac:dyDescent="0.3">
      <c r="A38" s="94" t="s">
        <v>146</v>
      </c>
      <c r="B38" s="95" t="s">
        <v>146</v>
      </c>
      <c r="C38" s="96">
        <v>3</v>
      </c>
      <c r="D38" s="97" t="s">
        <v>246</v>
      </c>
      <c r="E38" s="96" t="s">
        <v>247</v>
      </c>
      <c r="F38" s="96" t="s">
        <v>248</v>
      </c>
      <c r="G38" s="98" t="s">
        <v>173</v>
      </c>
      <c r="H38" s="99">
        <v>175</v>
      </c>
      <c r="I38" s="100"/>
      <c r="J38" s="101">
        <f t="shared" si="0"/>
        <v>0</v>
      </c>
    </row>
    <row r="39" spans="1:10" x14ac:dyDescent="0.3">
      <c r="A39" s="85" t="s">
        <v>249</v>
      </c>
      <c r="B39" s="86" t="s">
        <v>250</v>
      </c>
      <c r="C39" s="87"/>
      <c r="D39" s="88"/>
      <c r="E39" s="87"/>
      <c r="F39" s="87"/>
      <c r="G39" s="89"/>
      <c r="H39" s="90"/>
      <c r="I39" s="91"/>
      <c r="J39" s="92">
        <f>SUM(J40:J43)</f>
        <v>0</v>
      </c>
    </row>
    <row r="40" spans="1:10" ht="55.2" x14ac:dyDescent="0.3">
      <c r="A40" s="94" t="s">
        <v>146</v>
      </c>
      <c r="B40" s="95" t="s">
        <v>146</v>
      </c>
      <c r="C40" s="96">
        <v>1</v>
      </c>
      <c r="D40" s="97" t="s">
        <v>251</v>
      </c>
      <c r="E40" s="96" t="s">
        <v>252</v>
      </c>
      <c r="F40" s="96"/>
      <c r="G40" s="98" t="s">
        <v>170</v>
      </c>
      <c r="H40" s="99">
        <v>215</v>
      </c>
      <c r="I40" s="100"/>
      <c r="J40" s="101">
        <f t="shared" si="0"/>
        <v>0</v>
      </c>
    </row>
    <row r="41" spans="1:10" ht="55.2" x14ac:dyDescent="0.3">
      <c r="A41" s="94" t="s">
        <v>146</v>
      </c>
      <c r="B41" s="95" t="s">
        <v>146</v>
      </c>
      <c r="C41" s="96">
        <v>2</v>
      </c>
      <c r="D41" s="97" t="s">
        <v>669</v>
      </c>
      <c r="E41" s="96" t="s">
        <v>670</v>
      </c>
      <c r="F41" s="96" t="s">
        <v>671</v>
      </c>
      <c r="G41" s="98" t="s">
        <v>170</v>
      </c>
      <c r="H41" s="99">
        <v>27</v>
      </c>
      <c r="I41" s="100"/>
      <c r="J41" s="101">
        <f t="shared" si="0"/>
        <v>0</v>
      </c>
    </row>
    <row r="42" spans="1:10" ht="41.4" x14ac:dyDescent="0.3">
      <c r="A42" s="94" t="s">
        <v>146</v>
      </c>
      <c r="B42" s="95" t="s">
        <v>146</v>
      </c>
      <c r="C42" s="96">
        <v>3</v>
      </c>
      <c r="D42" s="97" t="s">
        <v>253</v>
      </c>
      <c r="E42" s="96" t="s">
        <v>254</v>
      </c>
      <c r="F42" s="96"/>
      <c r="G42" s="98" t="s">
        <v>170</v>
      </c>
      <c r="H42" s="99">
        <v>635</v>
      </c>
      <c r="I42" s="100"/>
      <c r="J42" s="101">
        <f t="shared" si="0"/>
        <v>0</v>
      </c>
    </row>
    <row r="43" spans="1:10" ht="41.4" x14ac:dyDescent="0.3">
      <c r="A43" s="94" t="s">
        <v>146</v>
      </c>
      <c r="B43" s="95" t="s">
        <v>146</v>
      </c>
      <c r="C43" s="96">
        <v>4</v>
      </c>
      <c r="D43" s="97" t="s">
        <v>255</v>
      </c>
      <c r="E43" s="96" t="s">
        <v>256</v>
      </c>
      <c r="F43" s="96" t="s">
        <v>245</v>
      </c>
      <c r="G43" s="98" t="s">
        <v>170</v>
      </c>
      <c r="H43" s="99">
        <v>420</v>
      </c>
      <c r="I43" s="100"/>
      <c r="J43" s="101">
        <f t="shared" si="0"/>
        <v>0</v>
      </c>
    </row>
    <row r="44" spans="1:10" x14ac:dyDescent="0.3">
      <c r="A44" s="85" t="s">
        <v>257</v>
      </c>
      <c r="B44" s="86" t="s">
        <v>258</v>
      </c>
      <c r="C44" s="87"/>
      <c r="D44" s="88"/>
      <c r="E44" s="87"/>
      <c r="F44" s="87"/>
      <c r="G44" s="89"/>
      <c r="H44" s="90"/>
      <c r="I44" s="91"/>
      <c r="J44" s="92">
        <f>SUM(J45:J48)</f>
        <v>0</v>
      </c>
    </row>
    <row r="45" spans="1:10" ht="55.2" x14ac:dyDescent="0.3">
      <c r="A45" s="94" t="s">
        <v>146</v>
      </c>
      <c r="B45" s="95" t="s">
        <v>146</v>
      </c>
      <c r="C45" s="96">
        <v>1</v>
      </c>
      <c r="D45" s="97" t="s">
        <v>260</v>
      </c>
      <c r="E45" s="96" t="s">
        <v>261</v>
      </c>
      <c r="F45" s="96"/>
      <c r="G45" s="98" t="s">
        <v>176</v>
      </c>
      <c r="H45" s="99">
        <v>198</v>
      </c>
      <c r="I45" s="100"/>
      <c r="J45" s="101">
        <f t="shared" si="0"/>
        <v>0</v>
      </c>
    </row>
    <row r="46" spans="1:10" ht="41.4" x14ac:dyDescent="0.3">
      <c r="A46" s="94" t="s">
        <v>146</v>
      </c>
      <c r="B46" s="95" t="s">
        <v>146</v>
      </c>
      <c r="C46" s="96">
        <v>2</v>
      </c>
      <c r="D46" s="97" t="s">
        <v>672</v>
      </c>
      <c r="E46" s="96" t="s">
        <v>673</v>
      </c>
      <c r="F46" s="96" t="s">
        <v>674</v>
      </c>
      <c r="G46" s="98" t="s">
        <v>170</v>
      </c>
      <c r="H46" s="99">
        <v>10</v>
      </c>
      <c r="I46" s="100"/>
      <c r="J46" s="101">
        <f t="shared" si="0"/>
        <v>0</v>
      </c>
    </row>
    <row r="47" spans="1:10" ht="41.4" x14ac:dyDescent="0.3">
      <c r="A47" s="94" t="s">
        <v>146</v>
      </c>
      <c r="B47" s="95" t="s">
        <v>146</v>
      </c>
      <c r="C47" s="96">
        <v>3</v>
      </c>
      <c r="D47" s="97" t="s">
        <v>262</v>
      </c>
      <c r="E47" s="96" t="s">
        <v>263</v>
      </c>
      <c r="F47" s="96"/>
      <c r="G47" s="98" t="s">
        <v>176</v>
      </c>
      <c r="H47" s="99">
        <v>1</v>
      </c>
      <c r="I47" s="100"/>
      <c r="J47" s="101">
        <f t="shared" si="0"/>
        <v>0</v>
      </c>
    </row>
    <row r="48" spans="1:10" ht="41.4" x14ac:dyDescent="0.3">
      <c r="A48" s="94" t="s">
        <v>146</v>
      </c>
      <c r="B48" s="95" t="s">
        <v>146</v>
      </c>
      <c r="C48" s="96">
        <v>4</v>
      </c>
      <c r="D48" s="97" t="s">
        <v>675</v>
      </c>
      <c r="E48" s="96" t="s">
        <v>676</v>
      </c>
      <c r="F48" s="96"/>
      <c r="G48" s="98" t="s">
        <v>176</v>
      </c>
      <c r="H48" s="99">
        <v>23</v>
      </c>
      <c r="I48" s="100"/>
      <c r="J48" s="101">
        <f t="shared" si="0"/>
        <v>0</v>
      </c>
    </row>
    <row r="49" spans="1:10" x14ac:dyDescent="0.3">
      <c r="A49" s="85" t="s">
        <v>264</v>
      </c>
      <c r="B49" s="86" t="s">
        <v>265</v>
      </c>
      <c r="C49" s="87"/>
      <c r="D49" s="88"/>
      <c r="E49" s="87"/>
      <c r="F49" s="87"/>
      <c r="G49" s="89"/>
      <c r="H49" s="90"/>
      <c r="I49" s="91"/>
      <c r="J49" s="92">
        <f>J50</f>
        <v>0</v>
      </c>
    </row>
    <row r="50" spans="1:10" ht="41.4" x14ac:dyDescent="0.3">
      <c r="A50" s="94" t="s">
        <v>146</v>
      </c>
      <c r="B50" s="95" t="s">
        <v>146</v>
      </c>
      <c r="C50" s="96">
        <v>1</v>
      </c>
      <c r="D50" s="97" t="s">
        <v>266</v>
      </c>
      <c r="E50" s="96" t="s">
        <v>267</v>
      </c>
      <c r="F50" s="96" t="s">
        <v>268</v>
      </c>
      <c r="G50" s="98" t="s">
        <v>173</v>
      </c>
      <c r="H50" s="99">
        <v>4</v>
      </c>
      <c r="I50" s="100"/>
      <c r="J50" s="101">
        <f t="shared" si="0"/>
        <v>0</v>
      </c>
    </row>
    <row r="51" spans="1:10" x14ac:dyDescent="0.3">
      <c r="A51" s="85" t="s">
        <v>269</v>
      </c>
      <c r="B51" s="86" t="s">
        <v>49</v>
      </c>
      <c r="C51" s="87"/>
      <c r="D51" s="88"/>
      <c r="E51" s="87"/>
      <c r="F51" s="87"/>
      <c r="G51" s="89"/>
      <c r="H51" s="90"/>
      <c r="I51" s="91"/>
      <c r="J51" s="92">
        <f>J52+J57+J61</f>
        <v>0</v>
      </c>
    </row>
    <row r="52" spans="1:10" x14ac:dyDescent="0.3">
      <c r="A52" s="85" t="s">
        <v>270</v>
      </c>
      <c r="B52" s="86" t="s">
        <v>289</v>
      </c>
      <c r="C52" s="87"/>
      <c r="D52" s="88"/>
      <c r="E52" s="87"/>
      <c r="F52" s="87"/>
      <c r="G52" s="89"/>
      <c r="H52" s="90"/>
      <c r="I52" s="91"/>
      <c r="J52" s="92">
        <f>SUM(J53:J56)</f>
        <v>0</v>
      </c>
    </row>
    <row r="53" spans="1:10" ht="151.80000000000001" x14ac:dyDescent="0.3">
      <c r="A53" s="94" t="s">
        <v>146</v>
      </c>
      <c r="B53" s="95" t="s">
        <v>146</v>
      </c>
      <c r="C53" s="96">
        <v>1</v>
      </c>
      <c r="D53" s="97" t="s">
        <v>677</v>
      </c>
      <c r="E53" s="96" t="s">
        <v>291</v>
      </c>
      <c r="F53" s="96" t="s">
        <v>292</v>
      </c>
      <c r="G53" s="98" t="s">
        <v>176</v>
      </c>
      <c r="H53" s="99">
        <v>6</v>
      </c>
      <c r="I53" s="100"/>
      <c r="J53" s="101">
        <f t="shared" si="0"/>
        <v>0</v>
      </c>
    </row>
    <row r="54" spans="1:10" ht="55.2" x14ac:dyDescent="0.3">
      <c r="A54" s="94" t="s">
        <v>146</v>
      </c>
      <c r="B54" s="95" t="s">
        <v>146</v>
      </c>
      <c r="C54" s="96">
        <v>2</v>
      </c>
      <c r="D54" s="97" t="s">
        <v>678</v>
      </c>
      <c r="E54" s="96" t="s">
        <v>294</v>
      </c>
      <c r="F54" s="96"/>
      <c r="G54" s="98" t="s">
        <v>173</v>
      </c>
      <c r="H54" s="99">
        <v>1.5</v>
      </c>
      <c r="I54" s="100"/>
      <c r="J54" s="101">
        <f>ROUND(I54*H54,2)</f>
        <v>0</v>
      </c>
    </row>
    <row r="55" spans="1:10" ht="27.6" x14ac:dyDescent="0.3">
      <c r="A55" s="94" t="s">
        <v>146</v>
      </c>
      <c r="B55" s="95" t="s">
        <v>146</v>
      </c>
      <c r="C55" s="96">
        <v>3</v>
      </c>
      <c r="D55" s="97" t="s">
        <v>312</v>
      </c>
      <c r="E55" s="96" t="s">
        <v>313</v>
      </c>
      <c r="F55" s="96"/>
      <c r="G55" s="98" t="s">
        <v>176</v>
      </c>
      <c r="H55" s="99">
        <v>6</v>
      </c>
      <c r="I55" s="100"/>
      <c r="J55" s="101">
        <f t="shared" si="0"/>
        <v>0</v>
      </c>
    </row>
    <row r="56" spans="1:10" ht="27.6" x14ac:dyDescent="0.3">
      <c r="A56" s="94" t="s">
        <v>146</v>
      </c>
      <c r="B56" s="95" t="s">
        <v>146</v>
      </c>
      <c r="C56" s="96">
        <v>4</v>
      </c>
      <c r="D56" s="97" t="s">
        <v>318</v>
      </c>
      <c r="E56" s="96" t="s">
        <v>319</v>
      </c>
      <c r="F56" s="96"/>
      <c r="G56" s="98" t="s">
        <v>176</v>
      </c>
      <c r="H56" s="99">
        <v>6</v>
      </c>
      <c r="I56" s="100"/>
      <c r="J56" s="101">
        <f t="shared" si="0"/>
        <v>0</v>
      </c>
    </row>
    <row r="57" spans="1:10" x14ac:dyDescent="0.3">
      <c r="A57" s="85" t="s">
        <v>279</v>
      </c>
      <c r="B57" s="86" t="s">
        <v>321</v>
      </c>
      <c r="C57" s="87"/>
      <c r="D57" s="88"/>
      <c r="E57" s="87"/>
      <c r="F57" s="87"/>
      <c r="G57" s="89"/>
      <c r="H57" s="90"/>
      <c r="I57" s="91"/>
      <c r="J57" s="92">
        <f>SUM(J58:J60)</f>
        <v>0</v>
      </c>
    </row>
    <row r="58" spans="1:10" ht="55.2" x14ac:dyDescent="0.3">
      <c r="A58" s="94" t="s">
        <v>146</v>
      </c>
      <c r="B58" s="95" t="s">
        <v>146</v>
      </c>
      <c r="C58" s="96">
        <v>1</v>
      </c>
      <c r="D58" s="97" t="s">
        <v>326</v>
      </c>
      <c r="E58" s="96" t="s">
        <v>327</v>
      </c>
      <c r="F58" s="96" t="s">
        <v>339</v>
      </c>
      <c r="G58" s="98" t="s">
        <v>154</v>
      </c>
      <c r="H58" s="99">
        <v>2</v>
      </c>
      <c r="I58" s="100"/>
      <c r="J58" s="101">
        <f t="shared" si="0"/>
        <v>0</v>
      </c>
    </row>
    <row r="59" spans="1:10" ht="41.4" x14ac:dyDescent="0.3">
      <c r="A59" s="94" t="s">
        <v>146</v>
      </c>
      <c r="B59" s="95" t="s">
        <v>146</v>
      </c>
      <c r="C59" s="96">
        <v>2</v>
      </c>
      <c r="D59" s="97" t="s">
        <v>679</v>
      </c>
      <c r="E59" s="96" t="s">
        <v>680</v>
      </c>
      <c r="F59" s="96"/>
      <c r="G59" s="98" t="s">
        <v>154</v>
      </c>
      <c r="H59" s="99">
        <v>1</v>
      </c>
      <c r="I59" s="100"/>
      <c r="J59" s="101">
        <f t="shared" si="0"/>
        <v>0</v>
      </c>
    </row>
    <row r="60" spans="1:10" ht="55.2" x14ac:dyDescent="0.3">
      <c r="A60" s="94" t="s">
        <v>146</v>
      </c>
      <c r="B60" s="95" t="s">
        <v>146</v>
      </c>
      <c r="C60" s="96">
        <v>3</v>
      </c>
      <c r="D60" s="97" t="s">
        <v>337</v>
      </c>
      <c r="E60" s="96" t="s">
        <v>338</v>
      </c>
      <c r="F60" s="96" t="s">
        <v>339</v>
      </c>
      <c r="G60" s="98" t="s">
        <v>154</v>
      </c>
      <c r="H60" s="99">
        <v>1</v>
      </c>
      <c r="I60" s="100"/>
      <c r="J60" s="101">
        <f t="shared" si="0"/>
        <v>0</v>
      </c>
    </row>
    <row r="61" spans="1:10" x14ac:dyDescent="0.3">
      <c r="A61" s="85" t="s">
        <v>288</v>
      </c>
      <c r="B61" s="86" t="s">
        <v>271</v>
      </c>
      <c r="C61" s="87"/>
      <c r="D61" s="88"/>
      <c r="E61" s="87"/>
      <c r="F61" s="87"/>
      <c r="G61" s="89"/>
      <c r="H61" s="90"/>
      <c r="I61" s="91"/>
      <c r="J61" s="92">
        <f>SUM(J62:J63)</f>
        <v>0</v>
      </c>
    </row>
    <row r="62" spans="1:10" ht="89.4" customHeight="1" x14ac:dyDescent="0.3">
      <c r="A62" s="94" t="s">
        <v>146</v>
      </c>
      <c r="B62" s="95" t="s">
        <v>146</v>
      </c>
      <c r="C62" s="96">
        <v>1</v>
      </c>
      <c r="D62" s="97" t="s">
        <v>681</v>
      </c>
      <c r="E62" s="96" t="s">
        <v>682</v>
      </c>
      <c r="F62" s="96"/>
      <c r="G62" s="98" t="s">
        <v>176</v>
      </c>
      <c r="H62" s="99">
        <v>10</v>
      </c>
      <c r="I62" s="100"/>
      <c r="J62" s="101">
        <f t="shared" si="0"/>
        <v>0</v>
      </c>
    </row>
    <row r="63" spans="1:10" ht="80.25" customHeight="1" x14ac:dyDescent="0.3">
      <c r="A63" s="94" t="s">
        <v>146</v>
      </c>
      <c r="B63" s="95" t="s">
        <v>146</v>
      </c>
      <c r="C63" s="96">
        <v>2</v>
      </c>
      <c r="D63" s="97" t="s">
        <v>683</v>
      </c>
      <c r="E63" s="96" t="s">
        <v>684</v>
      </c>
      <c r="F63" s="96"/>
      <c r="G63" s="98" t="s">
        <v>176</v>
      </c>
      <c r="H63" s="99">
        <v>5</v>
      </c>
      <c r="I63" s="100"/>
      <c r="J63" s="101">
        <f t="shared" si="0"/>
        <v>0</v>
      </c>
    </row>
    <row r="64" spans="1:10" x14ac:dyDescent="0.3">
      <c r="A64" s="85" t="s">
        <v>355</v>
      </c>
      <c r="B64" s="86" t="s">
        <v>356</v>
      </c>
      <c r="C64" s="87"/>
      <c r="D64" s="88"/>
      <c r="E64" s="87"/>
      <c r="F64" s="87"/>
      <c r="G64" s="89"/>
      <c r="H64" s="90"/>
      <c r="I64" s="91"/>
      <c r="J64" s="92">
        <f>J65+J67+J70</f>
        <v>0</v>
      </c>
    </row>
    <row r="65" spans="1:10" x14ac:dyDescent="0.3">
      <c r="A65" s="85" t="s">
        <v>358</v>
      </c>
      <c r="B65" s="86" t="s">
        <v>359</v>
      </c>
      <c r="C65" s="87"/>
      <c r="D65" s="88"/>
      <c r="E65" s="87"/>
      <c r="F65" s="87"/>
      <c r="G65" s="89"/>
      <c r="H65" s="90"/>
      <c r="I65" s="91"/>
      <c r="J65" s="92">
        <f>J66</f>
        <v>0</v>
      </c>
    </row>
    <row r="66" spans="1:10" ht="27.6" x14ac:dyDescent="0.3">
      <c r="A66" s="94" t="s">
        <v>146</v>
      </c>
      <c r="B66" s="95" t="s">
        <v>146</v>
      </c>
      <c r="C66" s="96">
        <v>1</v>
      </c>
      <c r="D66" s="97" t="s">
        <v>685</v>
      </c>
      <c r="E66" s="96" t="s">
        <v>686</v>
      </c>
      <c r="F66" s="96"/>
      <c r="G66" s="98" t="s">
        <v>170</v>
      </c>
      <c r="H66" s="99">
        <v>350</v>
      </c>
      <c r="I66" s="100"/>
      <c r="J66" s="101">
        <f t="shared" si="0"/>
        <v>0</v>
      </c>
    </row>
    <row r="67" spans="1:10" x14ac:dyDescent="0.3">
      <c r="A67" s="85" t="s">
        <v>363</v>
      </c>
      <c r="B67" s="86" t="s">
        <v>364</v>
      </c>
      <c r="C67" s="87"/>
      <c r="D67" s="88"/>
      <c r="E67" s="87"/>
      <c r="F67" s="87"/>
      <c r="G67" s="89"/>
      <c r="H67" s="90"/>
      <c r="I67" s="91"/>
      <c r="J67" s="92">
        <f>SUM(J68:J69)</f>
        <v>0</v>
      </c>
    </row>
    <row r="68" spans="1:10" ht="55.2" x14ac:dyDescent="0.3">
      <c r="A68" s="94" t="s">
        <v>146</v>
      </c>
      <c r="B68" s="95" t="s">
        <v>146</v>
      </c>
      <c r="C68" s="96">
        <v>1</v>
      </c>
      <c r="D68" s="97" t="s">
        <v>366</v>
      </c>
      <c r="E68" s="96" t="s">
        <v>367</v>
      </c>
      <c r="F68" s="96"/>
      <c r="G68" s="98" t="s">
        <v>368</v>
      </c>
      <c r="H68" s="99">
        <v>3000</v>
      </c>
      <c r="I68" s="100"/>
      <c r="J68" s="101">
        <f t="shared" ref="J68:J101" si="1">I68*H68</f>
        <v>0</v>
      </c>
    </row>
    <row r="69" spans="1:10" ht="55.2" x14ac:dyDescent="0.3">
      <c r="A69" s="94" t="s">
        <v>146</v>
      </c>
      <c r="B69" s="95" t="s">
        <v>146</v>
      </c>
      <c r="C69" s="96">
        <v>2</v>
      </c>
      <c r="D69" s="97" t="s">
        <v>687</v>
      </c>
      <c r="E69" s="96" t="s">
        <v>688</v>
      </c>
      <c r="F69" s="96"/>
      <c r="G69" s="98" t="s">
        <v>368</v>
      </c>
      <c r="H69" s="99">
        <v>2000</v>
      </c>
      <c r="I69" s="100"/>
      <c r="J69" s="101">
        <f t="shared" si="1"/>
        <v>0</v>
      </c>
    </row>
    <row r="70" spans="1:10" x14ac:dyDescent="0.3">
      <c r="A70" s="85" t="s">
        <v>369</v>
      </c>
      <c r="B70" s="86" t="s">
        <v>370</v>
      </c>
      <c r="C70" s="87"/>
      <c r="D70" s="88"/>
      <c r="E70" s="87"/>
      <c r="F70" s="87"/>
      <c r="G70" s="89"/>
      <c r="H70" s="90"/>
      <c r="I70" s="91"/>
      <c r="J70" s="92">
        <f>SUM(J71:J73)</f>
        <v>0</v>
      </c>
    </row>
    <row r="71" spans="1:10" ht="41.4" x14ac:dyDescent="0.3">
      <c r="A71" s="94" t="s">
        <v>146</v>
      </c>
      <c r="B71" s="95" t="s">
        <v>146</v>
      </c>
      <c r="C71" s="96">
        <v>1</v>
      </c>
      <c r="D71" s="97" t="s">
        <v>689</v>
      </c>
      <c r="E71" s="96" t="s">
        <v>690</v>
      </c>
      <c r="F71" s="96"/>
      <c r="G71" s="98" t="s">
        <v>173</v>
      </c>
      <c r="H71" s="99">
        <v>50</v>
      </c>
      <c r="I71" s="100"/>
      <c r="J71" s="101">
        <f t="shared" si="1"/>
        <v>0</v>
      </c>
    </row>
    <row r="72" spans="1:10" ht="41.4" x14ac:dyDescent="0.3">
      <c r="A72" s="94" t="s">
        <v>146</v>
      </c>
      <c r="B72" s="95" t="s">
        <v>146</v>
      </c>
      <c r="C72" s="96">
        <v>2</v>
      </c>
      <c r="D72" s="97" t="s">
        <v>373</v>
      </c>
      <c r="E72" s="96" t="s">
        <v>374</v>
      </c>
      <c r="F72" s="96"/>
      <c r="G72" s="98" t="s">
        <v>173</v>
      </c>
      <c r="H72" s="99">
        <v>50</v>
      </c>
      <c r="I72" s="100"/>
      <c r="J72" s="101">
        <f t="shared" si="1"/>
        <v>0</v>
      </c>
    </row>
    <row r="73" spans="1:10" ht="41.4" x14ac:dyDescent="0.3">
      <c r="A73" s="94" t="s">
        <v>146</v>
      </c>
      <c r="B73" s="95" t="s">
        <v>146</v>
      </c>
      <c r="C73" s="96">
        <v>3</v>
      </c>
      <c r="D73" s="97" t="s">
        <v>691</v>
      </c>
      <c r="E73" s="96" t="s">
        <v>692</v>
      </c>
      <c r="F73" s="96"/>
      <c r="G73" s="98" t="s">
        <v>173</v>
      </c>
      <c r="H73" s="99">
        <v>5.8</v>
      </c>
      <c r="I73" s="100"/>
      <c r="J73" s="101">
        <f>ROUND(I73*H73,2)</f>
        <v>0</v>
      </c>
    </row>
    <row r="74" spans="1:10" x14ac:dyDescent="0.3">
      <c r="A74" s="85" t="s">
        <v>383</v>
      </c>
      <c r="B74" s="86" t="s">
        <v>384</v>
      </c>
      <c r="C74" s="87"/>
      <c r="D74" s="88"/>
      <c r="E74" s="87"/>
      <c r="F74" s="87"/>
      <c r="G74" s="89"/>
      <c r="H74" s="90"/>
      <c r="I74" s="91"/>
      <c r="J74" s="92">
        <f>J75+J84+J92+J94</f>
        <v>0</v>
      </c>
    </row>
    <row r="75" spans="1:10" x14ac:dyDescent="0.3">
      <c r="A75" s="85" t="s">
        <v>385</v>
      </c>
      <c r="B75" s="86" t="s">
        <v>54</v>
      </c>
      <c r="C75" s="87"/>
      <c r="D75" s="88"/>
      <c r="E75" s="87"/>
      <c r="F75" s="87"/>
      <c r="G75" s="89"/>
      <c r="H75" s="90"/>
      <c r="I75" s="91"/>
      <c r="J75" s="92">
        <f>SUM(J76:J83)</f>
        <v>0</v>
      </c>
    </row>
    <row r="76" spans="1:10" ht="55.2" x14ac:dyDescent="0.3">
      <c r="A76" s="94" t="s">
        <v>146</v>
      </c>
      <c r="B76" s="95" t="s">
        <v>146</v>
      </c>
      <c r="C76" s="96">
        <v>1</v>
      </c>
      <c r="D76" s="97" t="s">
        <v>281</v>
      </c>
      <c r="E76" s="96" t="s">
        <v>393</v>
      </c>
      <c r="F76" s="96"/>
      <c r="G76" s="98" t="s">
        <v>154</v>
      </c>
      <c r="H76" s="99">
        <v>2</v>
      </c>
      <c r="I76" s="100"/>
      <c r="J76" s="101">
        <f t="shared" si="1"/>
        <v>0</v>
      </c>
    </row>
    <row r="77" spans="1:10" ht="55.2" x14ac:dyDescent="0.3">
      <c r="A77" s="94" t="s">
        <v>146</v>
      </c>
      <c r="B77" s="95" t="s">
        <v>146</v>
      </c>
      <c r="C77" s="96">
        <v>2</v>
      </c>
      <c r="D77" s="97" t="s">
        <v>272</v>
      </c>
      <c r="E77" s="96" t="s">
        <v>395</v>
      </c>
      <c r="F77" s="96"/>
      <c r="G77" s="98" t="s">
        <v>154</v>
      </c>
      <c r="H77" s="99">
        <v>1</v>
      </c>
      <c r="I77" s="100"/>
      <c r="J77" s="101">
        <f t="shared" si="1"/>
        <v>0</v>
      </c>
    </row>
    <row r="78" spans="1:10" ht="55.2" x14ac:dyDescent="0.3">
      <c r="A78" s="94" t="s">
        <v>146</v>
      </c>
      <c r="B78" s="95" t="s">
        <v>146</v>
      </c>
      <c r="C78" s="96">
        <v>3</v>
      </c>
      <c r="D78" s="97" t="s">
        <v>693</v>
      </c>
      <c r="E78" s="96" t="s">
        <v>400</v>
      </c>
      <c r="F78" s="96"/>
      <c r="G78" s="98" t="s">
        <v>154</v>
      </c>
      <c r="H78" s="99">
        <v>1</v>
      </c>
      <c r="I78" s="100"/>
      <c r="J78" s="101">
        <f t="shared" si="1"/>
        <v>0</v>
      </c>
    </row>
    <row r="79" spans="1:10" ht="41.4" x14ac:dyDescent="0.3">
      <c r="A79" s="94" t="s">
        <v>146</v>
      </c>
      <c r="B79" s="95" t="s">
        <v>146</v>
      </c>
      <c r="C79" s="96">
        <v>4</v>
      </c>
      <c r="D79" s="97" t="s">
        <v>386</v>
      </c>
      <c r="E79" s="96" t="s">
        <v>387</v>
      </c>
      <c r="F79" s="96"/>
      <c r="G79" s="98" t="s">
        <v>154</v>
      </c>
      <c r="H79" s="99">
        <v>8</v>
      </c>
      <c r="I79" s="100"/>
      <c r="J79" s="101">
        <f t="shared" si="1"/>
        <v>0</v>
      </c>
    </row>
    <row r="80" spans="1:10" ht="55.2" x14ac:dyDescent="0.3">
      <c r="A80" s="94" t="s">
        <v>146</v>
      </c>
      <c r="B80" s="95" t="s">
        <v>146</v>
      </c>
      <c r="C80" s="96">
        <v>5</v>
      </c>
      <c r="D80" s="97" t="s">
        <v>388</v>
      </c>
      <c r="E80" s="96" t="s">
        <v>389</v>
      </c>
      <c r="F80" s="96"/>
      <c r="G80" s="98" t="s">
        <v>154</v>
      </c>
      <c r="H80" s="99">
        <v>5</v>
      </c>
      <c r="I80" s="100"/>
      <c r="J80" s="101">
        <f t="shared" si="1"/>
        <v>0</v>
      </c>
    </row>
    <row r="81" spans="1:10" ht="55.2" x14ac:dyDescent="0.3">
      <c r="A81" s="94" t="s">
        <v>146</v>
      </c>
      <c r="B81" s="95" t="s">
        <v>146</v>
      </c>
      <c r="C81" s="96">
        <v>6</v>
      </c>
      <c r="D81" s="97" t="s">
        <v>390</v>
      </c>
      <c r="E81" s="96" t="s">
        <v>391</v>
      </c>
      <c r="F81" s="96"/>
      <c r="G81" s="98" t="s">
        <v>154</v>
      </c>
      <c r="H81" s="99">
        <v>3</v>
      </c>
      <c r="I81" s="100"/>
      <c r="J81" s="101">
        <f t="shared" si="1"/>
        <v>0</v>
      </c>
    </row>
    <row r="82" spans="1:10" ht="69" x14ac:dyDescent="0.3">
      <c r="A82" s="94" t="s">
        <v>146</v>
      </c>
      <c r="B82" s="95" t="s">
        <v>146</v>
      </c>
      <c r="C82" s="96">
        <v>7</v>
      </c>
      <c r="D82" s="97" t="s">
        <v>396</v>
      </c>
      <c r="E82" s="96" t="s">
        <v>397</v>
      </c>
      <c r="F82" s="96" t="s">
        <v>398</v>
      </c>
      <c r="G82" s="98" t="s">
        <v>154</v>
      </c>
      <c r="H82" s="99">
        <v>5</v>
      </c>
      <c r="I82" s="100"/>
      <c r="J82" s="101">
        <f t="shared" si="1"/>
        <v>0</v>
      </c>
    </row>
    <row r="83" spans="1:10" ht="69" x14ac:dyDescent="0.3">
      <c r="A83" s="94" t="s">
        <v>146</v>
      </c>
      <c r="B83" s="95" t="s">
        <v>146</v>
      </c>
      <c r="C83" s="96">
        <v>8</v>
      </c>
      <c r="D83" s="97" t="s">
        <v>694</v>
      </c>
      <c r="E83" s="96" t="s">
        <v>695</v>
      </c>
      <c r="F83" s="96" t="s">
        <v>398</v>
      </c>
      <c r="G83" s="98" t="s">
        <v>154</v>
      </c>
      <c r="H83" s="99">
        <v>2</v>
      </c>
      <c r="I83" s="100"/>
      <c r="J83" s="101">
        <f t="shared" si="1"/>
        <v>0</v>
      </c>
    </row>
    <row r="84" spans="1:10" x14ac:dyDescent="0.3">
      <c r="A84" s="85" t="s">
        <v>401</v>
      </c>
      <c r="B84" s="86" t="s">
        <v>66</v>
      </c>
      <c r="C84" s="87"/>
      <c r="D84" s="88"/>
      <c r="E84" s="87"/>
      <c r="F84" s="87"/>
      <c r="G84" s="89"/>
      <c r="H84" s="90"/>
      <c r="I84" s="91"/>
      <c r="J84" s="92">
        <f>SUM(J85:J91)</f>
        <v>0</v>
      </c>
    </row>
    <row r="85" spans="1:10" ht="110.4" x14ac:dyDescent="0.3">
      <c r="A85" s="94" t="s">
        <v>146</v>
      </c>
      <c r="B85" s="95" t="s">
        <v>146</v>
      </c>
      <c r="C85" s="96">
        <v>1</v>
      </c>
      <c r="D85" s="97" t="s">
        <v>696</v>
      </c>
      <c r="E85" s="96" t="s">
        <v>697</v>
      </c>
      <c r="F85" s="96"/>
      <c r="G85" s="98" t="s">
        <v>176</v>
      </c>
      <c r="H85" s="99">
        <v>36</v>
      </c>
      <c r="I85" s="100"/>
      <c r="J85" s="101">
        <f t="shared" si="1"/>
        <v>0</v>
      </c>
    </row>
    <row r="86" spans="1:10" ht="110.4" x14ac:dyDescent="0.3">
      <c r="A86" s="94" t="s">
        <v>146</v>
      </c>
      <c r="B86" s="95" t="s">
        <v>146</v>
      </c>
      <c r="C86" s="96">
        <v>2</v>
      </c>
      <c r="D86" s="97" t="s">
        <v>414</v>
      </c>
      <c r="E86" s="96" t="s">
        <v>415</v>
      </c>
      <c r="F86" s="96"/>
      <c r="G86" s="98" t="s">
        <v>176</v>
      </c>
      <c r="H86" s="99">
        <v>10</v>
      </c>
      <c r="I86" s="100"/>
      <c r="J86" s="101">
        <f t="shared" si="1"/>
        <v>0</v>
      </c>
    </row>
    <row r="87" spans="1:10" ht="110.4" x14ac:dyDescent="0.3">
      <c r="A87" s="94" t="s">
        <v>146</v>
      </c>
      <c r="B87" s="95" t="s">
        <v>146</v>
      </c>
      <c r="C87" s="96">
        <v>3</v>
      </c>
      <c r="D87" s="97" t="s">
        <v>416</v>
      </c>
      <c r="E87" s="96" t="s">
        <v>417</v>
      </c>
      <c r="F87" s="96"/>
      <c r="G87" s="98" t="s">
        <v>176</v>
      </c>
      <c r="H87" s="99">
        <v>215</v>
      </c>
      <c r="I87" s="100"/>
      <c r="J87" s="101">
        <f t="shared" si="1"/>
        <v>0</v>
      </c>
    </row>
    <row r="88" spans="1:10" ht="110.4" x14ac:dyDescent="0.3">
      <c r="A88" s="94" t="s">
        <v>146</v>
      </c>
      <c r="B88" s="95" t="s">
        <v>146</v>
      </c>
      <c r="C88" s="96">
        <v>4</v>
      </c>
      <c r="D88" s="97" t="s">
        <v>411</v>
      </c>
      <c r="E88" s="980" t="s">
        <v>412</v>
      </c>
      <c r="F88" s="980" t="s">
        <v>698</v>
      </c>
      <c r="G88" s="961" t="s">
        <v>176</v>
      </c>
      <c r="H88" s="962">
        <v>15</v>
      </c>
      <c r="I88" s="963"/>
      <c r="J88" s="964">
        <f t="shared" si="1"/>
        <v>0</v>
      </c>
    </row>
    <row r="89" spans="1:10" ht="124.2" x14ac:dyDescent="0.3">
      <c r="A89" s="94" t="s">
        <v>146</v>
      </c>
      <c r="B89" s="95" t="s">
        <v>146</v>
      </c>
      <c r="C89" s="96">
        <v>5</v>
      </c>
      <c r="D89" s="97" t="s">
        <v>699</v>
      </c>
      <c r="E89" s="980" t="s">
        <v>700</v>
      </c>
      <c r="F89" s="980"/>
      <c r="G89" s="961" t="s">
        <v>170</v>
      </c>
      <c r="H89" s="962">
        <v>8</v>
      </c>
      <c r="I89" s="963"/>
      <c r="J89" s="964">
        <f t="shared" si="1"/>
        <v>0</v>
      </c>
    </row>
    <row r="90" spans="1:10" ht="124.2" x14ac:dyDescent="0.3">
      <c r="A90" s="94" t="s">
        <v>146</v>
      </c>
      <c r="B90" s="95" t="s">
        <v>146</v>
      </c>
      <c r="C90" s="96">
        <v>6</v>
      </c>
      <c r="D90" s="97" t="s">
        <v>701</v>
      </c>
      <c r="E90" s="980" t="s">
        <v>702</v>
      </c>
      <c r="F90" s="980"/>
      <c r="G90" s="961" t="s">
        <v>170</v>
      </c>
      <c r="H90" s="962">
        <v>15</v>
      </c>
      <c r="I90" s="963"/>
      <c r="J90" s="964">
        <f t="shared" si="1"/>
        <v>0</v>
      </c>
    </row>
    <row r="91" spans="1:10" ht="124.2" x14ac:dyDescent="0.3">
      <c r="A91" s="94" t="s">
        <v>146</v>
      </c>
      <c r="B91" s="95" t="s">
        <v>146</v>
      </c>
      <c r="C91" s="96">
        <v>7</v>
      </c>
      <c r="D91" s="97" t="s">
        <v>703</v>
      </c>
      <c r="E91" s="96" t="s">
        <v>704</v>
      </c>
      <c r="F91" s="96"/>
      <c r="G91" s="98" t="s">
        <v>170</v>
      </c>
      <c r="H91" s="99">
        <v>59</v>
      </c>
      <c r="I91" s="100"/>
      <c r="J91" s="101">
        <f t="shared" si="1"/>
        <v>0</v>
      </c>
    </row>
    <row r="92" spans="1:10" x14ac:dyDescent="0.3">
      <c r="A92" s="85" t="s">
        <v>418</v>
      </c>
      <c r="B92" s="86" t="s">
        <v>419</v>
      </c>
      <c r="C92" s="87"/>
      <c r="D92" s="88"/>
      <c r="E92" s="87"/>
      <c r="F92" s="87"/>
      <c r="G92" s="89"/>
      <c r="H92" s="90"/>
      <c r="I92" s="91"/>
      <c r="J92" s="92">
        <f>J93</f>
        <v>0</v>
      </c>
    </row>
    <row r="93" spans="1:10" ht="55.2" x14ac:dyDescent="0.3">
      <c r="A93" s="94" t="s">
        <v>146</v>
      </c>
      <c r="B93" s="95" t="s">
        <v>146</v>
      </c>
      <c r="C93" s="96">
        <v>1</v>
      </c>
      <c r="D93" s="97" t="s">
        <v>705</v>
      </c>
      <c r="E93" s="96" t="s">
        <v>424</v>
      </c>
      <c r="F93" s="96"/>
      <c r="G93" s="98" t="s">
        <v>176</v>
      </c>
      <c r="H93" s="99">
        <v>20</v>
      </c>
      <c r="I93" s="100"/>
      <c r="J93" s="101">
        <f t="shared" si="1"/>
        <v>0</v>
      </c>
    </row>
    <row r="94" spans="1:10" x14ac:dyDescent="0.3">
      <c r="A94" s="85" t="s">
        <v>706</v>
      </c>
      <c r="B94" s="86" t="s">
        <v>579</v>
      </c>
      <c r="C94" s="87"/>
      <c r="D94" s="88"/>
      <c r="E94" s="87"/>
      <c r="F94" s="87"/>
      <c r="G94" s="89"/>
      <c r="H94" s="90"/>
      <c r="I94" s="91"/>
      <c r="J94" s="92">
        <f>J95</f>
        <v>0</v>
      </c>
    </row>
    <row r="95" spans="1:10" ht="69" x14ac:dyDescent="0.3">
      <c r="A95" s="94" t="s">
        <v>146</v>
      </c>
      <c r="B95" s="95" t="s">
        <v>146</v>
      </c>
      <c r="C95" s="96">
        <v>1</v>
      </c>
      <c r="D95" s="97" t="s">
        <v>707</v>
      </c>
      <c r="E95" s="96" t="s">
        <v>708</v>
      </c>
      <c r="F95" s="96"/>
      <c r="G95" s="98" t="s">
        <v>170</v>
      </c>
      <c r="H95" s="99">
        <v>14</v>
      </c>
      <c r="I95" s="100"/>
      <c r="J95" s="101">
        <f t="shared" si="1"/>
        <v>0</v>
      </c>
    </row>
    <row r="96" spans="1:10" x14ac:dyDescent="0.3">
      <c r="A96" s="85" t="s">
        <v>431</v>
      </c>
      <c r="B96" s="86" t="s">
        <v>27</v>
      </c>
      <c r="C96" s="87"/>
      <c r="D96" s="88"/>
      <c r="E96" s="87"/>
      <c r="F96" s="87"/>
      <c r="G96" s="89"/>
      <c r="H96" s="90"/>
      <c r="I96" s="91"/>
      <c r="J96" s="92">
        <f>SUM(J97:J102)</f>
        <v>8000</v>
      </c>
    </row>
    <row r="97" spans="1:12" ht="126.6" customHeight="1" x14ac:dyDescent="0.3">
      <c r="A97" s="94" t="s">
        <v>146</v>
      </c>
      <c r="B97" s="95" t="s">
        <v>146</v>
      </c>
      <c r="C97" s="96">
        <v>1</v>
      </c>
      <c r="D97" s="97" t="s">
        <v>380</v>
      </c>
      <c r="E97" s="1000" t="s">
        <v>995</v>
      </c>
      <c r="F97" s="1000"/>
      <c r="G97" s="957" t="s">
        <v>154</v>
      </c>
      <c r="H97" s="958">
        <v>1</v>
      </c>
      <c r="I97" s="959">
        <v>5000</v>
      </c>
      <c r="J97" s="960">
        <f>H97*I97</f>
        <v>5000</v>
      </c>
      <c r="L97" s="668"/>
    </row>
    <row r="98" spans="1:12" ht="151.80000000000001" x14ac:dyDescent="0.3">
      <c r="A98" s="94" t="s">
        <v>146</v>
      </c>
      <c r="B98" s="95" t="s">
        <v>146</v>
      </c>
      <c r="C98" s="96">
        <v>4</v>
      </c>
      <c r="D98" s="97" t="s">
        <v>709</v>
      </c>
      <c r="E98" s="980" t="s">
        <v>1021</v>
      </c>
      <c r="F98" s="980"/>
      <c r="G98" s="961" t="s">
        <v>154</v>
      </c>
      <c r="H98" s="962">
        <v>1</v>
      </c>
      <c r="I98" s="963">
        <v>2000</v>
      </c>
      <c r="J98" s="964">
        <f t="shared" si="1"/>
        <v>2000</v>
      </c>
    </row>
    <row r="99" spans="1:12" ht="110.4" x14ac:dyDescent="0.3">
      <c r="A99" s="94" t="s">
        <v>146</v>
      </c>
      <c r="B99" s="95" t="s">
        <v>146</v>
      </c>
      <c r="C99" s="96">
        <v>5</v>
      </c>
      <c r="D99" s="97" t="s">
        <v>435</v>
      </c>
      <c r="E99" s="955" t="s">
        <v>996</v>
      </c>
      <c r="F99" s="956"/>
      <c r="G99" s="957" t="s">
        <v>154</v>
      </c>
      <c r="H99" s="958">
        <v>1</v>
      </c>
      <c r="I99" s="959">
        <v>1000</v>
      </c>
      <c r="J99" s="960">
        <f t="shared" si="1"/>
        <v>1000</v>
      </c>
    </row>
    <row r="100" spans="1:12" ht="41.4" x14ac:dyDescent="0.3">
      <c r="A100" s="94" t="s">
        <v>146</v>
      </c>
      <c r="B100" s="95" t="s">
        <v>146</v>
      </c>
      <c r="C100" s="96">
        <v>7</v>
      </c>
      <c r="D100" s="97" t="s">
        <v>436</v>
      </c>
      <c r="E100" s="980" t="s">
        <v>437</v>
      </c>
      <c r="F100" s="96" t="s">
        <v>1022</v>
      </c>
      <c r="G100" s="961" t="s">
        <v>154</v>
      </c>
      <c r="H100" s="962">
        <v>1</v>
      </c>
      <c r="I100" s="963"/>
      <c r="J100" s="964">
        <f t="shared" si="1"/>
        <v>0</v>
      </c>
    </row>
    <row r="101" spans="1:12" ht="27.6" x14ac:dyDescent="0.3">
      <c r="A101" s="94" t="s">
        <v>146</v>
      </c>
      <c r="B101" s="95" t="s">
        <v>146</v>
      </c>
      <c r="C101" s="96">
        <v>8</v>
      </c>
      <c r="D101" s="97" t="s">
        <v>438</v>
      </c>
      <c r="E101" s="96" t="s">
        <v>439</v>
      </c>
      <c r="F101" s="96"/>
      <c r="G101" s="961" t="s">
        <v>154</v>
      </c>
      <c r="H101" s="962">
        <v>1</v>
      </c>
      <c r="I101" s="963"/>
      <c r="J101" s="964">
        <f t="shared" si="1"/>
        <v>0</v>
      </c>
    </row>
    <row r="102" spans="1:12" x14ac:dyDescent="0.3">
      <c r="E102" s="631"/>
    </row>
  </sheetData>
  <autoFilter ref="A1:J101" xr:uid="{00000000-0009-0000-0000-000003000000}"/>
  <dataValidations disablePrompts="1" count="1">
    <dataValidation type="list" allowBlank="1" showInputMessage="1" showErrorMessage="1" sqref="G353:G65531 JC353:JC65531 SY353:SY65531 ACU353:ACU65531 AMQ353:AMQ65531 AWM353:AWM65531 BGI353:BGI65531 BQE353:BQE65531 CAA353:CAA65531 CJW353:CJW65531 CTS353:CTS65531 DDO353:DDO65531 DNK353:DNK65531 DXG353:DXG65531 EHC353:EHC65531 EQY353:EQY65531 FAU353:FAU65531 FKQ353:FKQ65531 FUM353:FUM65531 GEI353:GEI65531 GOE353:GOE65531 GYA353:GYA65531 HHW353:HHW65531 HRS353:HRS65531 IBO353:IBO65531 ILK353:ILK65531 IVG353:IVG65531 JFC353:JFC65531 JOY353:JOY65531 JYU353:JYU65531 KIQ353:KIQ65531 KSM353:KSM65531 LCI353:LCI65531 LME353:LME65531 LWA353:LWA65531 MFW353:MFW65531 MPS353:MPS65531 MZO353:MZO65531 NJK353:NJK65531 NTG353:NTG65531 ODC353:ODC65531 OMY353:OMY65531 OWU353:OWU65531 PGQ353:PGQ65531 PQM353:PQM65531 QAI353:QAI65531 QKE353:QKE65531 QUA353:QUA65531 RDW353:RDW65531 RNS353:RNS65531 RXO353:RXO65531 SHK353:SHK65531 SRG353:SRG65531 TBC353:TBC65531 TKY353:TKY65531 TUU353:TUU65531 UEQ353:UEQ65531 UOM353:UOM65531 UYI353:UYI65531 VIE353:VIE65531 VSA353:VSA65531 WBW353:WBW65531 WLS353:WLS65531 WVO353:WVO65531 G65889:G131067 JC65889:JC131067 SY65889:SY131067 ACU65889:ACU131067 AMQ65889:AMQ131067 AWM65889:AWM131067 BGI65889:BGI131067 BQE65889:BQE131067 CAA65889:CAA131067 CJW65889:CJW131067 CTS65889:CTS131067 DDO65889:DDO131067 DNK65889:DNK131067 DXG65889:DXG131067 EHC65889:EHC131067 EQY65889:EQY131067 FAU65889:FAU131067 FKQ65889:FKQ131067 FUM65889:FUM131067 GEI65889:GEI131067 GOE65889:GOE131067 GYA65889:GYA131067 HHW65889:HHW131067 HRS65889:HRS131067 IBO65889:IBO131067 ILK65889:ILK131067 IVG65889:IVG131067 JFC65889:JFC131067 JOY65889:JOY131067 JYU65889:JYU131067 KIQ65889:KIQ131067 KSM65889:KSM131067 LCI65889:LCI131067 LME65889:LME131067 LWA65889:LWA131067 MFW65889:MFW131067 MPS65889:MPS131067 MZO65889:MZO131067 NJK65889:NJK131067 NTG65889:NTG131067 ODC65889:ODC131067 OMY65889:OMY131067 OWU65889:OWU131067 PGQ65889:PGQ131067 PQM65889:PQM131067 QAI65889:QAI131067 QKE65889:QKE131067 QUA65889:QUA131067 RDW65889:RDW131067 RNS65889:RNS131067 RXO65889:RXO131067 SHK65889:SHK131067 SRG65889:SRG131067 TBC65889:TBC131067 TKY65889:TKY131067 TUU65889:TUU131067 UEQ65889:UEQ131067 UOM65889:UOM131067 UYI65889:UYI131067 VIE65889:VIE131067 VSA65889:VSA131067 WBW65889:WBW131067 WLS65889:WLS131067 WVO65889:WVO131067 G131425:G196603 JC131425:JC196603 SY131425:SY196603 ACU131425:ACU196603 AMQ131425:AMQ196603 AWM131425:AWM196603 BGI131425:BGI196603 BQE131425:BQE196603 CAA131425:CAA196603 CJW131425:CJW196603 CTS131425:CTS196603 DDO131425:DDO196603 DNK131425:DNK196603 DXG131425:DXG196603 EHC131425:EHC196603 EQY131425:EQY196603 FAU131425:FAU196603 FKQ131425:FKQ196603 FUM131425:FUM196603 GEI131425:GEI196603 GOE131425:GOE196603 GYA131425:GYA196603 HHW131425:HHW196603 HRS131425:HRS196603 IBO131425:IBO196603 ILK131425:ILK196603 IVG131425:IVG196603 JFC131425:JFC196603 JOY131425:JOY196603 JYU131425:JYU196603 KIQ131425:KIQ196603 KSM131425:KSM196603 LCI131425:LCI196603 LME131425:LME196603 LWA131425:LWA196603 MFW131425:MFW196603 MPS131425:MPS196603 MZO131425:MZO196603 NJK131425:NJK196603 NTG131425:NTG196603 ODC131425:ODC196603 OMY131425:OMY196603 OWU131425:OWU196603 PGQ131425:PGQ196603 PQM131425:PQM196603 QAI131425:QAI196603 QKE131425:QKE196603 QUA131425:QUA196603 RDW131425:RDW196603 RNS131425:RNS196603 RXO131425:RXO196603 SHK131425:SHK196603 SRG131425:SRG196603 TBC131425:TBC196603 TKY131425:TKY196603 TUU131425:TUU196603 UEQ131425:UEQ196603 UOM131425:UOM196603 UYI131425:UYI196603 VIE131425:VIE196603 VSA131425:VSA196603 WBW131425:WBW196603 WLS131425:WLS196603 WVO131425:WVO196603 G196961:G262139 JC196961:JC262139 SY196961:SY262139 ACU196961:ACU262139 AMQ196961:AMQ262139 AWM196961:AWM262139 BGI196961:BGI262139 BQE196961:BQE262139 CAA196961:CAA262139 CJW196961:CJW262139 CTS196961:CTS262139 DDO196961:DDO262139 DNK196961:DNK262139 DXG196961:DXG262139 EHC196961:EHC262139 EQY196961:EQY262139 FAU196961:FAU262139 FKQ196961:FKQ262139 FUM196961:FUM262139 GEI196961:GEI262139 GOE196961:GOE262139 GYA196961:GYA262139 HHW196961:HHW262139 HRS196961:HRS262139 IBO196961:IBO262139 ILK196961:ILK262139 IVG196961:IVG262139 JFC196961:JFC262139 JOY196961:JOY262139 JYU196961:JYU262139 KIQ196961:KIQ262139 KSM196961:KSM262139 LCI196961:LCI262139 LME196961:LME262139 LWA196961:LWA262139 MFW196961:MFW262139 MPS196961:MPS262139 MZO196961:MZO262139 NJK196961:NJK262139 NTG196961:NTG262139 ODC196961:ODC262139 OMY196961:OMY262139 OWU196961:OWU262139 PGQ196961:PGQ262139 PQM196961:PQM262139 QAI196961:QAI262139 QKE196961:QKE262139 QUA196961:QUA262139 RDW196961:RDW262139 RNS196961:RNS262139 RXO196961:RXO262139 SHK196961:SHK262139 SRG196961:SRG262139 TBC196961:TBC262139 TKY196961:TKY262139 TUU196961:TUU262139 UEQ196961:UEQ262139 UOM196961:UOM262139 UYI196961:UYI262139 VIE196961:VIE262139 VSA196961:VSA262139 WBW196961:WBW262139 WLS196961:WLS262139 WVO196961:WVO262139 G262497:G327675 JC262497:JC327675 SY262497:SY327675 ACU262497:ACU327675 AMQ262497:AMQ327675 AWM262497:AWM327675 BGI262497:BGI327675 BQE262497:BQE327675 CAA262497:CAA327675 CJW262497:CJW327675 CTS262497:CTS327675 DDO262497:DDO327675 DNK262497:DNK327675 DXG262497:DXG327675 EHC262497:EHC327675 EQY262497:EQY327675 FAU262497:FAU327675 FKQ262497:FKQ327675 FUM262497:FUM327675 GEI262497:GEI327675 GOE262497:GOE327675 GYA262497:GYA327675 HHW262497:HHW327675 HRS262497:HRS327675 IBO262497:IBO327675 ILK262497:ILK327675 IVG262497:IVG327675 JFC262497:JFC327675 JOY262497:JOY327675 JYU262497:JYU327675 KIQ262497:KIQ327675 KSM262497:KSM327675 LCI262497:LCI327675 LME262497:LME327675 LWA262497:LWA327675 MFW262497:MFW327675 MPS262497:MPS327675 MZO262497:MZO327675 NJK262497:NJK327675 NTG262497:NTG327675 ODC262497:ODC327675 OMY262497:OMY327675 OWU262497:OWU327675 PGQ262497:PGQ327675 PQM262497:PQM327675 QAI262497:QAI327675 QKE262497:QKE327675 QUA262497:QUA327675 RDW262497:RDW327675 RNS262497:RNS327675 RXO262497:RXO327675 SHK262497:SHK327675 SRG262497:SRG327675 TBC262497:TBC327675 TKY262497:TKY327675 TUU262497:TUU327675 UEQ262497:UEQ327675 UOM262497:UOM327675 UYI262497:UYI327675 VIE262497:VIE327675 VSA262497:VSA327675 WBW262497:WBW327675 WLS262497:WLS327675 WVO262497:WVO327675 G328033:G393211 JC328033:JC393211 SY328033:SY393211 ACU328033:ACU393211 AMQ328033:AMQ393211 AWM328033:AWM393211 BGI328033:BGI393211 BQE328033:BQE393211 CAA328033:CAA393211 CJW328033:CJW393211 CTS328033:CTS393211 DDO328033:DDO393211 DNK328033:DNK393211 DXG328033:DXG393211 EHC328033:EHC393211 EQY328033:EQY393211 FAU328033:FAU393211 FKQ328033:FKQ393211 FUM328033:FUM393211 GEI328033:GEI393211 GOE328033:GOE393211 GYA328033:GYA393211 HHW328033:HHW393211 HRS328033:HRS393211 IBO328033:IBO393211 ILK328033:ILK393211 IVG328033:IVG393211 JFC328033:JFC393211 JOY328033:JOY393211 JYU328033:JYU393211 KIQ328033:KIQ393211 KSM328033:KSM393211 LCI328033:LCI393211 LME328033:LME393211 LWA328033:LWA393211 MFW328033:MFW393211 MPS328033:MPS393211 MZO328033:MZO393211 NJK328033:NJK393211 NTG328033:NTG393211 ODC328033:ODC393211 OMY328033:OMY393211 OWU328033:OWU393211 PGQ328033:PGQ393211 PQM328033:PQM393211 QAI328033:QAI393211 QKE328033:QKE393211 QUA328033:QUA393211 RDW328033:RDW393211 RNS328033:RNS393211 RXO328033:RXO393211 SHK328033:SHK393211 SRG328033:SRG393211 TBC328033:TBC393211 TKY328033:TKY393211 TUU328033:TUU393211 UEQ328033:UEQ393211 UOM328033:UOM393211 UYI328033:UYI393211 VIE328033:VIE393211 VSA328033:VSA393211 WBW328033:WBW393211 WLS328033:WLS393211 WVO328033:WVO393211 G393569:G458747 JC393569:JC458747 SY393569:SY458747 ACU393569:ACU458747 AMQ393569:AMQ458747 AWM393569:AWM458747 BGI393569:BGI458747 BQE393569:BQE458747 CAA393569:CAA458747 CJW393569:CJW458747 CTS393569:CTS458747 DDO393569:DDO458747 DNK393569:DNK458747 DXG393569:DXG458747 EHC393569:EHC458747 EQY393569:EQY458747 FAU393569:FAU458747 FKQ393569:FKQ458747 FUM393569:FUM458747 GEI393569:GEI458747 GOE393569:GOE458747 GYA393569:GYA458747 HHW393569:HHW458747 HRS393569:HRS458747 IBO393569:IBO458747 ILK393569:ILK458747 IVG393569:IVG458747 JFC393569:JFC458747 JOY393569:JOY458747 JYU393569:JYU458747 KIQ393569:KIQ458747 KSM393569:KSM458747 LCI393569:LCI458747 LME393569:LME458747 LWA393569:LWA458747 MFW393569:MFW458747 MPS393569:MPS458747 MZO393569:MZO458747 NJK393569:NJK458747 NTG393569:NTG458747 ODC393569:ODC458747 OMY393569:OMY458747 OWU393569:OWU458747 PGQ393569:PGQ458747 PQM393569:PQM458747 QAI393569:QAI458747 QKE393569:QKE458747 QUA393569:QUA458747 RDW393569:RDW458747 RNS393569:RNS458747 RXO393569:RXO458747 SHK393569:SHK458747 SRG393569:SRG458747 TBC393569:TBC458747 TKY393569:TKY458747 TUU393569:TUU458747 UEQ393569:UEQ458747 UOM393569:UOM458747 UYI393569:UYI458747 VIE393569:VIE458747 VSA393569:VSA458747 WBW393569:WBW458747 WLS393569:WLS458747 WVO393569:WVO458747 G459105:G524283 JC459105:JC524283 SY459105:SY524283 ACU459105:ACU524283 AMQ459105:AMQ524283 AWM459105:AWM524283 BGI459105:BGI524283 BQE459105:BQE524283 CAA459105:CAA524283 CJW459105:CJW524283 CTS459105:CTS524283 DDO459105:DDO524283 DNK459105:DNK524283 DXG459105:DXG524283 EHC459105:EHC524283 EQY459105:EQY524283 FAU459105:FAU524283 FKQ459105:FKQ524283 FUM459105:FUM524283 GEI459105:GEI524283 GOE459105:GOE524283 GYA459105:GYA524283 HHW459105:HHW524283 HRS459105:HRS524283 IBO459105:IBO524283 ILK459105:ILK524283 IVG459105:IVG524283 JFC459105:JFC524283 JOY459105:JOY524283 JYU459105:JYU524283 KIQ459105:KIQ524283 KSM459105:KSM524283 LCI459105:LCI524283 LME459105:LME524283 LWA459105:LWA524283 MFW459105:MFW524283 MPS459105:MPS524283 MZO459105:MZO524283 NJK459105:NJK524283 NTG459105:NTG524283 ODC459105:ODC524283 OMY459105:OMY524283 OWU459105:OWU524283 PGQ459105:PGQ524283 PQM459105:PQM524283 QAI459105:QAI524283 QKE459105:QKE524283 QUA459105:QUA524283 RDW459105:RDW524283 RNS459105:RNS524283 RXO459105:RXO524283 SHK459105:SHK524283 SRG459105:SRG524283 TBC459105:TBC524283 TKY459105:TKY524283 TUU459105:TUU524283 UEQ459105:UEQ524283 UOM459105:UOM524283 UYI459105:UYI524283 VIE459105:VIE524283 VSA459105:VSA524283 WBW459105:WBW524283 WLS459105:WLS524283 WVO459105:WVO524283 G524641:G589819 JC524641:JC589819 SY524641:SY589819 ACU524641:ACU589819 AMQ524641:AMQ589819 AWM524641:AWM589819 BGI524641:BGI589819 BQE524641:BQE589819 CAA524641:CAA589819 CJW524641:CJW589819 CTS524641:CTS589819 DDO524641:DDO589819 DNK524641:DNK589819 DXG524641:DXG589819 EHC524641:EHC589819 EQY524641:EQY589819 FAU524641:FAU589819 FKQ524641:FKQ589819 FUM524641:FUM589819 GEI524641:GEI589819 GOE524641:GOE589819 GYA524641:GYA589819 HHW524641:HHW589819 HRS524641:HRS589819 IBO524641:IBO589819 ILK524641:ILK589819 IVG524641:IVG589819 JFC524641:JFC589819 JOY524641:JOY589819 JYU524641:JYU589819 KIQ524641:KIQ589819 KSM524641:KSM589819 LCI524641:LCI589819 LME524641:LME589819 LWA524641:LWA589819 MFW524641:MFW589819 MPS524641:MPS589819 MZO524641:MZO589819 NJK524641:NJK589819 NTG524641:NTG589819 ODC524641:ODC589819 OMY524641:OMY589819 OWU524641:OWU589819 PGQ524641:PGQ589819 PQM524641:PQM589819 QAI524641:QAI589819 QKE524641:QKE589819 QUA524641:QUA589819 RDW524641:RDW589819 RNS524641:RNS589819 RXO524641:RXO589819 SHK524641:SHK589819 SRG524641:SRG589819 TBC524641:TBC589819 TKY524641:TKY589819 TUU524641:TUU589819 UEQ524641:UEQ589819 UOM524641:UOM589819 UYI524641:UYI589819 VIE524641:VIE589819 VSA524641:VSA589819 WBW524641:WBW589819 WLS524641:WLS589819 WVO524641:WVO589819 G590177:G655355 JC590177:JC655355 SY590177:SY655355 ACU590177:ACU655355 AMQ590177:AMQ655355 AWM590177:AWM655355 BGI590177:BGI655355 BQE590177:BQE655355 CAA590177:CAA655355 CJW590177:CJW655355 CTS590177:CTS655355 DDO590177:DDO655355 DNK590177:DNK655355 DXG590177:DXG655355 EHC590177:EHC655355 EQY590177:EQY655355 FAU590177:FAU655355 FKQ590177:FKQ655355 FUM590177:FUM655355 GEI590177:GEI655355 GOE590177:GOE655355 GYA590177:GYA655355 HHW590177:HHW655355 HRS590177:HRS655355 IBO590177:IBO655355 ILK590177:ILK655355 IVG590177:IVG655355 JFC590177:JFC655355 JOY590177:JOY655355 JYU590177:JYU655355 KIQ590177:KIQ655355 KSM590177:KSM655355 LCI590177:LCI655355 LME590177:LME655355 LWA590177:LWA655355 MFW590177:MFW655355 MPS590177:MPS655355 MZO590177:MZO655355 NJK590177:NJK655355 NTG590177:NTG655355 ODC590177:ODC655355 OMY590177:OMY655355 OWU590177:OWU655355 PGQ590177:PGQ655355 PQM590177:PQM655355 QAI590177:QAI655355 QKE590177:QKE655355 QUA590177:QUA655355 RDW590177:RDW655355 RNS590177:RNS655355 RXO590177:RXO655355 SHK590177:SHK655355 SRG590177:SRG655355 TBC590177:TBC655355 TKY590177:TKY655355 TUU590177:TUU655355 UEQ590177:UEQ655355 UOM590177:UOM655355 UYI590177:UYI655355 VIE590177:VIE655355 VSA590177:VSA655355 WBW590177:WBW655355 WLS590177:WLS655355 WVO590177:WVO655355 G655713:G720891 JC655713:JC720891 SY655713:SY720891 ACU655713:ACU720891 AMQ655713:AMQ720891 AWM655713:AWM720891 BGI655713:BGI720891 BQE655713:BQE720891 CAA655713:CAA720891 CJW655713:CJW720891 CTS655713:CTS720891 DDO655713:DDO720891 DNK655713:DNK720891 DXG655713:DXG720891 EHC655713:EHC720891 EQY655713:EQY720891 FAU655713:FAU720891 FKQ655713:FKQ720891 FUM655713:FUM720891 GEI655713:GEI720891 GOE655713:GOE720891 GYA655713:GYA720891 HHW655713:HHW720891 HRS655713:HRS720891 IBO655713:IBO720891 ILK655713:ILK720891 IVG655713:IVG720891 JFC655713:JFC720891 JOY655713:JOY720891 JYU655713:JYU720891 KIQ655713:KIQ720891 KSM655713:KSM720891 LCI655713:LCI720891 LME655713:LME720891 LWA655713:LWA720891 MFW655713:MFW720891 MPS655713:MPS720891 MZO655713:MZO720891 NJK655713:NJK720891 NTG655713:NTG720891 ODC655713:ODC720891 OMY655713:OMY720891 OWU655713:OWU720891 PGQ655713:PGQ720891 PQM655713:PQM720891 QAI655713:QAI720891 QKE655713:QKE720891 QUA655713:QUA720891 RDW655713:RDW720891 RNS655713:RNS720891 RXO655713:RXO720891 SHK655713:SHK720891 SRG655713:SRG720891 TBC655713:TBC720891 TKY655713:TKY720891 TUU655713:TUU720891 UEQ655713:UEQ720891 UOM655713:UOM720891 UYI655713:UYI720891 VIE655713:VIE720891 VSA655713:VSA720891 WBW655713:WBW720891 WLS655713:WLS720891 WVO655713:WVO720891 G721249:G786427 JC721249:JC786427 SY721249:SY786427 ACU721249:ACU786427 AMQ721249:AMQ786427 AWM721249:AWM786427 BGI721249:BGI786427 BQE721249:BQE786427 CAA721249:CAA786427 CJW721249:CJW786427 CTS721249:CTS786427 DDO721249:DDO786427 DNK721249:DNK786427 DXG721249:DXG786427 EHC721249:EHC786427 EQY721249:EQY786427 FAU721249:FAU786427 FKQ721249:FKQ786427 FUM721249:FUM786427 GEI721249:GEI786427 GOE721249:GOE786427 GYA721249:GYA786427 HHW721249:HHW786427 HRS721249:HRS786427 IBO721249:IBO786427 ILK721249:ILK786427 IVG721249:IVG786427 JFC721249:JFC786427 JOY721249:JOY786427 JYU721249:JYU786427 KIQ721249:KIQ786427 KSM721249:KSM786427 LCI721249:LCI786427 LME721249:LME786427 LWA721249:LWA786427 MFW721249:MFW786427 MPS721249:MPS786427 MZO721249:MZO786427 NJK721249:NJK786427 NTG721249:NTG786427 ODC721249:ODC786427 OMY721249:OMY786427 OWU721249:OWU786427 PGQ721249:PGQ786427 PQM721249:PQM786427 QAI721249:QAI786427 QKE721249:QKE786427 QUA721249:QUA786427 RDW721249:RDW786427 RNS721249:RNS786427 RXO721249:RXO786427 SHK721249:SHK786427 SRG721249:SRG786427 TBC721249:TBC786427 TKY721249:TKY786427 TUU721249:TUU786427 UEQ721249:UEQ786427 UOM721249:UOM786427 UYI721249:UYI786427 VIE721249:VIE786427 VSA721249:VSA786427 WBW721249:WBW786427 WLS721249:WLS786427 WVO721249:WVO786427 G786785:G851963 JC786785:JC851963 SY786785:SY851963 ACU786785:ACU851963 AMQ786785:AMQ851963 AWM786785:AWM851963 BGI786785:BGI851963 BQE786785:BQE851963 CAA786785:CAA851963 CJW786785:CJW851963 CTS786785:CTS851963 DDO786785:DDO851963 DNK786785:DNK851963 DXG786785:DXG851963 EHC786785:EHC851963 EQY786785:EQY851963 FAU786785:FAU851963 FKQ786785:FKQ851963 FUM786785:FUM851963 GEI786785:GEI851963 GOE786785:GOE851963 GYA786785:GYA851963 HHW786785:HHW851963 HRS786785:HRS851963 IBO786785:IBO851963 ILK786785:ILK851963 IVG786785:IVG851963 JFC786785:JFC851963 JOY786785:JOY851963 JYU786785:JYU851963 KIQ786785:KIQ851963 KSM786785:KSM851963 LCI786785:LCI851963 LME786785:LME851963 LWA786785:LWA851963 MFW786785:MFW851963 MPS786785:MPS851963 MZO786785:MZO851963 NJK786785:NJK851963 NTG786785:NTG851963 ODC786785:ODC851963 OMY786785:OMY851963 OWU786785:OWU851963 PGQ786785:PGQ851963 PQM786785:PQM851963 QAI786785:QAI851963 QKE786785:QKE851963 QUA786785:QUA851963 RDW786785:RDW851963 RNS786785:RNS851963 RXO786785:RXO851963 SHK786785:SHK851963 SRG786785:SRG851963 TBC786785:TBC851963 TKY786785:TKY851963 TUU786785:TUU851963 UEQ786785:UEQ851963 UOM786785:UOM851963 UYI786785:UYI851963 VIE786785:VIE851963 VSA786785:VSA851963 WBW786785:WBW851963 WLS786785:WLS851963 WVO786785:WVO851963 G852321:G917499 JC852321:JC917499 SY852321:SY917499 ACU852321:ACU917499 AMQ852321:AMQ917499 AWM852321:AWM917499 BGI852321:BGI917499 BQE852321:BQE917499 CAA852321:CAA917499 CJW852321:CJW917499 CTS852321:CTS917499 DDO852321:DDO917499 DNK852321:DNK917499 DXG852321:DXG917499 EHC852321:EHC917499 EQY852321:EQY917499 FAU852321:FAU917499 FKQ852321:FKQ917499 FUM852321:FUM917499 GEI852321:GEI917499 GOE852321:GOE917499 GYA852321:GYA917499 HHW852321:HHW917499 HRS852321:HRS917499 IBO852321:IBO917499 ILK852321:ILK917499 IVG852321:IVG917499 JFC852321:JFC917499 JOY852321:JOY917499 JYU852321:JYU917499 KIQ852321:KIQ917499 KSM852321:KSM917499 LCI852321:LCI917499 LME852321:LME917499 LWA852321:LWA917499 MFW852321:MFW917499 MPS852321:MPS917499 MZO852321:MZO917499 NJK852321:NJK917499 NTG852321:NTG917499 ODC852321:ODC917499 OMY852321:OMY917499 OWU852321:OWU917499 PGQ852321:PGQ917499 PQM852321:PQM917499 QAI852321:QAI917499 QKE852321:QKE917499 QUA852321:QUA917499 RDW852321:RDW917499 RNS852321:RNS917499 RXO852321:RXO917499 SHK852321:SHK917499 SRG852321:SRG917499 TBC852321:TBC917499 TKY852321:TKY917499 TUU852321:TUU917499 UEQ852321:UEQ917499 UOM852321:UOM917499 UYI852321:UYI917499 VIE852321:VIE917499 VSA852321:VSA917499 WBW852321:WBW917499 WLS852321:WLS917499 WVO852321:WVO917499 G917857:G983035 JC917857:JC983035 SY917857:SY983035 ACU917857:ACU983035 AMQ917857:AMQ983035 AWM917857:AWM983035 BGI917857:BGI983035 BQE917857:BQE983035 CAA917857:CAA983035 CJW917857:CJW983035 CTS917857:CTS983035 DDO917857:DDO983035 DNK917857:DNK983035 DXG917857:DXG983035 EHC917857:EHC983035 EQY917857:EQY983035 FAU917857:FAU983035 FKQ917857:FKQ983035 FUM917857:FUM983035 GEI917857:GEI983035 GOE917857:GOE983035 GYA917857:GYA983035 HHW917857:HHW983035 HRS917857:HRS983035 IBO917857:IBO983035 ILK917857:ILK983035 IVG917857:IVG983035 JFC917857:JFC983035 JOY917857:JOY983035 JYU917857:JYU983035 KIQ917857:KIQ983035 KSM917857:KSM983035 LCI917857:LCI983035 LME917857:LME983035 LWA917857:LWA983035 MFW917857:MFW983035 MPS917857:MPS983035 MZO917857:MZO983035 NJK917857:NJK983035 NTG917857:NTG983035 ODC917857:ODC983035 OMY917857:OMY983035 OWU917857:OWU983035 PGQ917857:PGQ983035 PQM917857:PQM983035 QAI917857:QAI983035 QKE917857:QKE983035 QUA917857:QUA983035 RDW917857:RDW983035 RNS917857:RNS983035 RXO917857:RXO983035 SHK917857:SHK983035 SRG917857:SRG983035 TBC917857:TBC983035 TKY917857:TKY983035 TUU917857:TUU983035 UEQ917857:UEQ983035 UOM917857:UOM983035 UYI917857:UYI983035 VIE917857:VIE983035 VSA917857:VSA983035 WBW917857:WBW983035 WLS917857:WLS983035 WVO917857:WVO983035 G983393:G1048576 JC983393:JC1048576 SY983393:SY1048576 ACU983393:ACU1048576 AMQ983393:AMQ1048576 AWM983393:AWM1048576 BGI983393:BGI1048576 BQE983393:BQE1048576 CAA983393:CAA1048576 CJW983393:CJW1048576 CTS983393:CTS1048576 DDO983393:DDO1048576 DNK983393:DNK1048576 DXG983393:DXG1048576 EHC983393:EHC1048576 EQY983393:EQY1048576 FAU983393:FAU1048576 FKQ983393:FKQ1048576 FUM983393:FUM1048576 GEI983393:GEI1048576 GOE983393:GOE1048576 GYA983393:GYA1048576 HHW983393:HHW1048576 HRS983393:HRS1048576 IBO983393:IBO1048576 ILK983393:ILK1048576 IVG983393:IVG1048576 JFC983393:JFC1048576 JOY983393:JOY1048576 JYU983393:JYU1048576 KIQ983393:KIQ1048576 KSM983393:KSM1048576 LCI983393:LCI1048576 LME983393:LME1048576 LWA983393:LWA1048576 MFW983393:MFW1048576 MPS983393:MPS1048576 MZO983393:MZO1048576 NJK983393:NJK1048576 NTG983393:NTG1048576 ODC983393:ODC1048576 OMY983393:OMY1048576 OWU983393:OWU1048576 PGQ983393:PGQ1048576 PQM983393:PQM1048576 QAI983393:QAI1048576 QKE983393:QKE1048576 QUA983393:QUA1048576 RDW983393:RDW1048576 RNS983393:RNS1048576 RXO983393:RXO1048576 SHK983393:SHK1048576 SRG983393:SRG1048576 TBC983393:TBC1048576 TKY983393:TKY1048576 TUU983393:TUU1048576 UEQ983393:UEQ1048576 UOM983393:UOM1048576 UYI983393:UYI1048576 VIE983393:VIE1048576 VSA983393:VSA1048576 WBW983393:WBW1048576 WLS983393:WLS1048576 WVO983393:WVO1048576" xr:uid="{00000000-0002-0000-0300-000000000000}">
      <formula1>ME</formula1>
    </dataValidation>
  </dataValidations>
  <pageMargins left="0.70866141732283472" right="0.70866141732283472" top="0.74803149606299213" bottom="0.74803149606299213" header="0.31496062992125984" footer="0.31496062992125984"/>
  <pageSetup paperSize="9" scale="98" orientation="portrait" r:id="rId1"/>
  <headerFooter>
    <oddFooter>&amp;CUreditev križišča kolesarske poti pri Modreju (profil S30)&amp;R&amp;P/&amp;N</oddFoot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P122"/>
  <sheetViews>
    <sheetView view="pageBreakPreview" zoomScaleNormal="100" zoomScaleSheetLayoutView="100" workbookViewId="0">
      <selection activeCell="G42" sqref="G42"/>
    </sheetView>
  </sheetViews>
  <sheetFormatPr defaultRowHeight="13.2" x14ac:dyDescent="0.3"/>
  <cols>
    <col min="1" max="1" width="5.33203125" style="187" customWidth="1"/>
    <col min="2" max="2" width="30.5546875" style="188" customWidth="1"/>
    <col min="3" max="3" width="10.109375" style="187" customWidth="1"/>
    <col min="4" max="4" width="25.33203125" style="189" customWidth="1"/>
    <col min="5" max="5" width="2.44140625" style="190" customWidth="1"/>
    <col min="6" max="6" width="18.6640625" style="190" customWidth="1"/>
    <col min="7" max="7" width="20.44140625" style="191" customWidth="1"/>
    <col min="8" max="8" width="19.44140625" style="187" customWidth="1"/>
    <col min="9" max="9" width="11" style="192" customWidth="1"/>
    <col min="10" max="10" width="10.109375" style="192" customWidth="1"/>
    <col min="11" max="11" width="9.109375" style="192"/>
    <col min="12" max="12" width="16.6640625" style="192" customWidth="1"/>
    <col min="13" max="13" width="9.88671875" style="192" customWidth="1"/>
    <col min="14" max="14" width="2.5546875" style="192" bestFit="1" customWidth="1"/>
    <col min="15" max="15" width="9.109375" style="192"/>
    <col min="16" max="16" width="9" style="192" customWidth="1"/>
    <col min="17" max="256" width="9.109375" style="192"/>
    <col min="257" max="257" width="4.44140625" style="192" customWidth="1"/>
    <col min="258" max="258" width="30.5546875" style="192" customWidth="1"/>
    <col min="259" max="259" width="10.109375" style="192" customWidth="1"/>
    <col min="260" max="260" width="25.33203125" style="192" customWidth="1"/>
    <col min="261" max="261" width="2.44140625" style="192" customWidth="1"/>
    <col min="262" max="262" width="18.6640625" style="192" customWidth="1"/>
    <col min="263" max="263" width="20.44140625" style="192" customWidth="1"/>
    <col min="264" max="264" width="19.44140625" style="192" customWidth="1"/>
    <col min="265" max="265" width="11" style="192" customWidth="1"/>
    <col min="266" max="266" width="10.109375" style="192" customWidth="1"/>
    <col min="267" max="267" width="9.109375" style="192"/>
    <col min="268" max="268" width="16.6640625" style="192" customWidth="1"/>
    <col min="269" max="269" width="9.88671875" style="192" customWidth="1"/>
    <col min="270" max="270" width="2.5546875" style="192" bestFit="1" customWidth="1"/>
    <col min="271" max="271" width="9.109375" style="192"/>
    <col min="272" max="272" width="9" style="192" customWidth="1"/>
    <col min="273" max="512" width="9.109375" style="192"/>
    <col min="513" max="513" width="4.44140625" style="192" customWidth="1"/>
    <col min="514" max="514" width="30.5546875" style="192" customWidth="1"/>
    <col min="515" max="515" width="10.109375" style="192" customWidth="1"/>
    <col min="516" max="516" width="25.33203125" style="192" customWidth="1"/>
    <col min="517" max="517" width="2.44140625" style="192" customWidth="1"/>
    <col min="518" max="518" width="18.6640625" style="192" customWidth="1"/>
    <col min="519" max="519" width="20.44140625" style="192" customWidth="1"/>
    <col min="520" max="520" width="19.44140625" style="192" customWidth="1"/>
    <col min="521" max="521" width="11" style="192" customWidth="1"/>
    <col min="522" max="522" width="10.109375" style="192" customWidth="1"/>
    <col min="523" max="523" width="9.109375" style="192"/>
    <col min="524" max="524" width="16.6640625" style="192" customWidth="1"/>
    <col min="525" max="525" width="9.88671875" style="192" customWidth="1"/>
    <col min="526" max="526" width="2.5546875" style="192" bestFit="1" customWidth="1"/>
    <col min="527" max="527" width="9.109375" style="192"/>
    <col min="528" max="528" width="9" style="192" customWidth="1"/>
    <col min="529" max="768" width="9.109375" style="192"/>
    <col min="769" max="769" width="4.44140625" style="192" customWidth="1"/>
    <col min="770" max="770" width="30.5546875" style="192" customWidth="1"/>
    <col min="771" max="771" width="10.109375" style="192" customWidth="1"/>
    <col min="772" max="772" width="25.33203125" style="192" customWidth="1"/>
    <col min="773" max="773" width="2.44140625" style="192" customWidth="1"/>
    <col min="774" max="774" width="18.6640625" style="192" customWidth="1"/>
    <col min="775" max="775" width="20.44140625" style="192" customWidth="1"/>
    <col min="776" max="776" width="19.44140625" style="192" customWidth="1"/>
    <col min="777" max="777" width="11" style="192" customWidth="1"/>
    <col min="778" max="778" width="10.109375" style="192" customWidth="1"/>
    <col min="779" max="779" width="9.109375" style="192"/>
    <col min="780" max="780" width="16.6640625" style="192" customWidth="1"/>
    <col min="781" max="781" width="9.88671875" style="192" customWidth="1"/>
    <col min="782" max="782" width="2.5546875" style="192" bestFit="1" customWidth="1"/>
    <col min="783" max="783" width="9.109375" style="192"/>
    <col min="784" max="784" width="9" style="192" customWidth="1"/>
    <col min="785" max="1024" width="9.109375" style="192"/>
    <col min="1025" max="1025" width="4.44140625" style="192" customWidth="1"/>
    <col min="1026" max="1026" width="30.5546875" style="192" customWidth="1"/>
    <col min="1027" max="1027" width="10.109375" style="192" customWidth="1"/>
    <col min="1028" max="1028" width="25.33203125" style="192" customWidth="1"/>
    <col min="1029" max="1029" width="2.44140625" style="192" customWidth="1"/>
    <col min="1030" max="1030" width="18.6640625" style="192" customWidth="1"/>
    <col min="1031" max="1031" width="20.44140625" style="192" customWidth="1"/>
    <col min="1032" max="1032" width="19.44140625" style="192" customWidth="1"/>
    <col min="1033" max="1033" width="11" style="192" customWidth="1"/>
    <col min="1034" max="1034" width="10.109375" style="192" customWidth="1"/>
    <col min="1035" max="1035" width="9.109375" style="192"/>
    <col min="1036" max="1036" width="16.6640625" style="192" customWidth="1"/>
    <col min="1037" max="1037" width="9.88671875" style="192" customWidth="1"/>
    <col min="1038" max="1038" width="2.5546875" style="192" bestFit="1" customWidth="1"/>
    <col min="1039" max="1039" width="9.109375" style="192"/>
    <col min="1040" max="1040" width="9" style="192" customWidth="1"/>
    <col min="1041" max="1280" width="9.109375" style="192"/>
    <col min="1281" max="1281" width="4.44140625" style="192" customWidth="1"/>
    <col min="1282" max="1282" width="30.5546875" style="192" customWidth="1"/>
    <col min="1283" max="1283" width="10.109375" style="192" customWidth="1"/>
    <col min="1284" max="1284" width="25.33203125" style="192" customWidth="1"/>
    <col min="1285" max="1285" width="2.44140625" style="192" customWidth="1"/>
    <col min="1286" max="1286" width="18.6640625" style="192" customWidth="1"/>
    <col min="1287" max="1287" width="20.44140625" style="192" customWidth="1"/>
    <col min="1288" max="1288" width="19.44140625" style="192" customWidth="1"/>
    <col min="1289" max="1289" width="11" style="192" customWidth="1"/>
    <col min="1290" max="1290" width="10.109375" style="192" customWidth="1"/>
    <col min="1291" max="1291" width="9.109375" style="192"/>
    <col min="1292" max="1292" width="16.6640625" style="192" customWidth="1"/>
    <col min="1293" max="1293" width="9.88671875" style="192" customWidth="1"/>
    <col min="1294" max="1294" width="2.5546875" style="192" bestFit="1" customWidth="1"/>
    <col min="1295" max="1295" width="9.109375" style="192"/>
    <col min="1296" max="1296" width="9" style="192" customWidth="1"/>
    <col min="1297" max="1536" width="9.109375" style="192"/>
    <col min="1537" max="1537" width="4.44140625" style="192" customWidth="1"/>
    <col min="1538" max="1538" width="30.5546875" style="192" customWidth="1"/>
    <col min="1539" max="1539" width="10.109375" style="192" customWidth="1"/>
    <col min="1540" max="1540" width="25.33203125" style="192" customWidth="1"/>
    <col min="1541" max="1541" width="2.44140625" style="192" customWidth="1"/>
    <col min="1542" max="1542" width="18.6640625" style="192" customWidth="1"/>
    <col min="1543" max="1543" width="20.44140625" style="192" customWidth="1"/>
    <col min="1544" max="1544" width="19.44140625" style="192" customWidth="1"/>
    <col min="1545" max="1545" width="11" style="192" customWidth="1"/>
    <col min="1546" max="1546" width="10.109375" style="192" customWidth="1"/>
    <col min="1547" max="1547" width="9.109375" style="192"/>
    <col min="1548" max="1548" width="16.6640625" style="192" customWidth="1"/>
    <col min="1549" max="1549" width="9.88671875" style="192" customWidth="1"/>
    <col min="1550" max="1550" width="2.5546875" style="192" bestFit="1" customWidth="1"/>
    <col min="1551" max="1551" width="9.109375" style="192"/>
    <col min="1552" max="1552" width="9" style="192" customWidth="1"/>
    <col min="1553" max="1792" width="9.109375" style="192"/>
    <col min="1793" max="1793" width="4.44140625" style="192" customWidth="1"/>
    <col min="1794" max="1794" width="30.5546875" style="192" customWidth="1"/>
    <col min="1795" max="1795" width="10.109375" style="192" customWidth="1"/>
    <col min="1796" max="1796" width="25.33203125" style="192" customWidth="1"/>
    <col min="1797" max="1797" width="2.44140625" style="192" customWidth="1"/>
    <col min="1798" max="1798" width="18.6640625" style="192" customWidth="1"/>
    <col min="1799" max="1799" width="20.44140625" style="192" customWidth="1"/>
    <col min="1800" max="1800" width="19.44140625" style="192" customWidth="1"/>
    <col min="1801" max="1801" width="11" style="192" customWidth="1"/>
    <col min="1802" max="1802" width="10.109375" style="192" customWidth="1"/>
    <col min="1803" max="1803" width="9.109375" style="192"/>
    <col min="1804" max="1804" width="16.6640625" style="192" customWidth="1"/>
    <col min="1805" max="1805" width="9.88671875" style="192" customWidth="1"/>
    <col min="1806" max="1806" width="2.5546875" style="192" bestFit="1" customWidth="1"/>
    <col min="1807" max="1807" width="9.109375" style="192"/>
    <col min="1808" max="1808" width="9" style="192" customWidth="1"/>
    <col min="1809" max="2048" width="9.109375" style="192"/>
    <col min="2049" max="2049" width="4.44140625" style="192" customWidth="1"/>
    <col min="2050" max="2050" width="30.5546875" style="192" customWidth="1"/>
    <col min="2051" max="2051" width="10.109375" style="192" customWidth="1"/>
    <col min="2052" max="2052" width="25.33203125" style="192" customWidth="1"/>
    <col min="2053" max="2053" width="2.44140625" style="192" customWidth="1"/>
    <col min="2054" max="2054" width="18.6640625" style="192" customWidth="1"/>
    <col min="2055" max="2055" width="20.44140625" style="192" customWidth="1"/>
    <col min="2056" max="2056" width="19.44140625" style="192" customWidth="1"/>
    <col min="2057" max="2057" width="11" style="192" customWidth="1"/>
    <col min="2058" max="2058" width="10.109375" style="192" customWidth="1"/>
    <col min="2059" max="2059" width="9.109375" style="192"/>
    <col min="2060" max="2060" width="16.6640625" style="192" customWidth="1"/>
    <col min="2061" max="2061" width="9.88671875" style="192" customWidth="1"/>
    <col min="2062" max="2062" width="2.5546875" style="192" bestFit="1" customWidth="1"/>
    <col min="2063" max="2063" width="9.109375" style="192"/>
    <col min="2064" max="2064" width="9" style="192" customWidth="1"/>
    <col min="2065" max="2304" width="9.109375" style="192"/>
    <col min="2305" max="2305" width="4.44140625" style="192" customWidth="1"/>
    <col min="2306" max="2306" width="30.5546875" style="192" customWidth="1"/>
    <col min="2307" max="2307" width="10.109375" style="192" customWidth="1"/>
    <col min="2308" max="2308" width="25.33203125" style="192" customWidth="1"/>
    <col min="2309" max="2309" width="2.44140625" style="192" customWidth="1"/>
    <col min="2310" max="2310" width="18.6640625" style="192" customWidth="1"/>
    <col min="2311" max="2311" width="20.44140625" style="192" customWidth="1"/>
    <col min="2312" max="2312" width="19.44140625" style="192" customWidth="1"/>
    <col min="2313" max="2313" width="11" style="192" customWidth="1"/>
    <col min="2314" max="2314" width="10.109375" style="192" customWidth="1"/>
    <col min="2315" max="2315" width="9.109375" style="192"/>
    <col min="2316" max="2316" width="16.6640625" style="192" customWidth="1"/>
    <col min="2317" max="2317" width="9.88671875" style="192" customWidth="1"/>
    <col min="2318" max="2318" width="2.5546875" style="192" bestFit="1" customWidth="1"/>
    <col min="2319" max="2319" width="9.109375" style="192"/>
    <col min="2320" max="2320" width="9" style="192" customWidth="1"/>
    <col min="2321" max="2560" width="9.109375" style="192"/>
    <col min="2561" max="2561" width="4.44140625" style="192" customWidth="1"/>
    <col min="2562" max="2562" width="30.5546875" style="192" customWidth="1"/>
    <col min="2563" max="2563" width="10.109375" style="192" customWidth="1"/>
    <col min="2564" max="2564" width="25.33203125" style="192" customWidth="1"/>
    <col min="2565" max="2565" width="2.44140625" style="192" customWidth="1"/>
    <col min="2566" max="2566" width="18.6640625" style="192" customWidth="1"/>
    <col min="2567" max="2567" width="20.44140625" style="192" customWidth="1"/>
    <col min="2568" max="2568" width="19.44140625" style="192" customWidth="1"/>
    <col min="2569" max="2569" width="11" style="192" customWidth="1"/>
    <col min="2570" max="2570" width="10.109375" style="192" customWidth="1"/>
    <col min="2571" max="2571" width="9.109375" style="192"/>
    <col min="2572" max="2572" width="16.6640625" style="192" customWidth="1"/>
    <col min="2573" max="2573" width="9.88671875" style="192" customWidth="1"/>
    <col min="2574" max="2574" width="2.5546875" style="192" bestFit="1" customWidth="1"/>
    <col min="2575" max="2575" width="9.109375" style="192"/>
    <col min="2576" max="2576" width="9" style="192" customWidth="1"/>
    <col min="2577" max="2816" width="9.109375" style="192"/>
    <col min="2817" max="2817" width="4.44140625" style="192" customWidth="1"/>
    <col min="2818" max="2818" width="30.5546875" style="192" customWidth="1"/>
    <col min="2819" max="2819" width="10.109375" style="192" customWidth="1"/>
    <col min="2820" max="2820" width="25.33203125" style="192" customWidth="1"/>
    <col min="2821" max="2821" width="2.44140625" style="192" customWidth="1"/>
    <col min="2822" max="2822" width="18.6640625" style="192" customWidth="1"/>
    <col min="2823" max="2823" width="20.44140625" style="192" customWidth="1"/>
    <col min="2824" max="2824" width="19.44140625" style="192" customWidth="1"/>
    <col min="2825" max="2825" width="11" style="192" customWidth="1"/>
    <col min="2826" max="2826" width="10.109375" style="192" customWidth="1"/>
    <col min="2827" max="2827" width="9.109375" style="192"/>
    <col min="2828" max="2828" width="16.6640625" style="192" customWidth="1"/>
    <col min="2829" max="2829" width="9.88671875" style="192" customWidth="1"/>
    <col min="2830" max="2830" width="2.5546875" style="192" bestFit="1" customWidth="1"/>
    <col min="2831" max="2831" width="9.109375" style="192"/>
    <col min="2832" max="2832" width="9" style="192" customWidth="1"/>
    <col min="2833" max="3072" width="9.109375" style="192"/>
    <col min="3073" max="3073" width="4.44140625" style="192" customWidth="1"/>
    <col min="3074" max="3074" width="30.5546875" style="192" customWidth="1"/>
    <col min="3075" max="3075" width="10.109375" style="192" customWidth="1"/>
    <col min="3076" max="3076" width="25.33203125" style="192" customWidth="1"/>
    <col min="3077" max="3077" width="2.44140625" style="192" customWidth="1"/>
    <col min="3078" max="3078" width="18.6640625" style="192" customWidth="1"/>
    <col min="3079" max="3079" width="20.44140625" style="192" customWidth="1"/>
    <col min="3080" max="3080" width="19.44140625" style="192" customWidth="1"/>
    <col min="3081" max="3081" width="11" style="192" customWidth="1"/>
    <col min="3082" max="3082" width="10.109375" style="192" customWidth="1"/>
    <col min="3083" max="3083" width="9.109375" style="192"/>
    <col min="3084" max="3084" width="16.6640625" style="192" customWidth="1"/>
    <col min="3085" max="3085" width="9.88671875" style="192" customWidth="1"/>
    <col min="3086" max="3086" width="2.5546875" style="192" bestFit="1" customWidth="1"/>
    <col min="3087" max="3087" width="9.109375" style="192"/>
    <col min="3088" max="3088" width="9" style="192" customWidth="1"/>
    <col min="3089" max="3328" width="9.109375" style="192"/>
    <col min="3329" max="3329" width="4.44140625" style="192" customWidth="1"/>
    <col min="3330" max="3330" width="30.5546875" style="192" customWidth="1"/>
    <col min="3331" max="3331" width="10.109375" style="192" customWidth="1"/>
    <col min="3332" max="3332" width="25.33203125" style="192" customWidth="1"/>
    <col min="3333" max="3333" width="2.44140625" style="192" customWidth="1"/>
    <col min="3334" max="3334" width="18.6640625" style="192" customWidth="1"/>
    <col min="3335" max="3335" width="20.44140625" style="192" customWidth="1"/>
    <col min="3336" max="3336" width="19.44140625" style="192" customWidth="1"/>
    <col min="3337" max="3337" width="11" style="192" customWidth="1"/>
    <col min="3338" max="3338" width="10.109375" style="192" customWidth="1"/>
    <col min="3339" max="3339" width="9.109375" style="192"/>
    <col min="3340" max="3340" width="16.6640625" style="192" customWidth="1"/>
    <col min="3341" max="3341" width="9.88671875" style="192" customWidth="1"/>
    <col min="3342" max="3342" width="2.5546875" style="192" bestFit="1" customWidth="1"/>
    <col min="3343" max="3343" width="9.109375" style="192"/>
    <col min="3344" max="3344" width="9" style="192" customWidth="1"/>
    <col min="3345" max="3584" width="9.109375" style="192"/>
    <col min="3585" max="3585" width="4.44140625" style="192" customWidth="1"/>
    <col min="3586" max="3586" width="30.5546875" style="192" customWidth="1"/>
    <col min="3587" max="3587" width="10.109375" style="192" customWidth="1"/>
    <col min="3588" max="3588" width="25.33203125" style="192" customWidth="1"/>
    <col min="3589" max="3589" width="2.44140625" style="192" customWidth="1"/>
    <col min="3590" max="3590" width="18.6640625" style="192" customWidth="1"/>
    <col min="3591" max="3591" width="20.44140625" style="192" customWidth="1"/>
    <col min="3592" max="3592" width="19.44140625" style="192" customWidth="1"/>
    <col min="3593" max="3593" width="11" style="192" customWidth="1"/>
    <col min="3594" max="3594" width="10.109375" style="192" customWidth="1"/>
    <col min="3595" max="3595" width="9.109375" style="192"/>
    <col min="3596" max="3596" width="16.6640625" style="192" customWidth="1"/>
    <col min="3597" max="3597" width="9.88671875" style="192" customWidth="1"/>
    <col min="3598" max="3598" width="2.5546875" style="192" bestFit="1" customWidth="1"/>
    <col min="3599" max="3599" width="9.109375" style="192"/>
    <col min="3600" max="3600" width="9" style="192" customWidth="1"/>
    <col min="3601" max="3840" width="9.109375" style="192"/>
    <col min="3841" max="3841" width="4.44140625" style="192" customWidth="1"/>
    <col min="3842" max="3842" width="30.5546875" style="192" customWidth="1"/>
    <col min="3843" max="3843" width="10.109375" style="192" customWidth="1"/>
    <col min="3844" max="3844" width="25.33203125" style="192" customWidth="1"/>
    <col min="3845" max="3845" width="2.44140625" style="192" customWidth="1"/>
    <col min="3846" max="3846" width="18.6640625" style="192" customWidth="1"/>
    <col min="3847" max="3847" width="20.44140625" style="192" customWidth="1"/>
    <col min="3848" max="3848" width="19.44140625" style="192" customWidth="1"/>
    <col min="3849" max="3849" width="11" style="192" customWidth="1"/>
    <col min="3850" max="3850" width="10.109375" style="192" customWidth="1"/>
    <col min="3851" max="3851" width="9.109375" style="192"/>
    <col min="3852" max="3852" width="16.6640625" style="192" customWidth="1"/>
    <col min="3853" max="3853" width="9.88671875" style="192" customWidth="1"/>
    <col min="3854" max="3854" width="2.5546875" style="192" bestFit="1" customWidth="1"/>
    <col min="3855" max="3855" width="9.109375" style="192"/>
    <col min="3856" max="3856" width="9" style="192" customWidth="1"/>
    <col min="3857" max="4096" width="9.109375" style="192"/>
    <col min="4097" max="4097" width="4.44140625" style="192" customWidth="1"/>
    <col min="4098" max="4098" width="30.5546875" style="192" customWidth="1"/>
    <col min="4099" max="4099" width="10.109375" style="192" customWidth="1"/>
    <col min="4100" max="4100" width="25.33203125" style="192" customWidth="1"/>
    <col min="4101" max="4101" width="2.44140625" style="192" customWidth="1"/>
    <col min="4102" max="4102" width="18.6640625" style="192" customWidth="1"/>
    <col min="4103" max="4103" width="20.44140625" style="192" customWidth="1"/>
    <col min="4104" max="4104" width="19.44140625" style="192" customWidth="1"/>
    <col min="4105" max="4105" width="11" style="192" customWidth="1"/>
    <col min="4106" max="4106" width="10.109375" style="192" customWidth="1"/>
    <col min="4107" max="4107" width="9.109375" style="192"/>
    <col min="4108" max="4108" width="16.6640625" style="192" customWidth="1"/>
    <col min="4109" max="4109" width="9.88671875" style="192" customWidth="1"/>
    <col min="4110" max="4110" width="2.5546875" style="192" bestFit="1" customWidth="1"/>
    <col min="4111" max="4111" width="9.109375" style="192"/>
    <col min="4112" max="4112" width="9" style="192" customWidth="1"/>
    <col min="4113" max="4352" width="9.109375" style="192"/>
    <col min="4353" max="4353" width="4.44140625" style="192" customWidth="1"/>
    <col min="4354" max="4354" width="30.5546875" style="192" customWidth="1"/>
    <col min="4355" max="4355" width="10.109375" style="192" customWidth="1"/>
    <col min="4356" max="4356" width="25.33203125" style="192" customWidth="1"/>
    <col min="4357" max="4357" width="2.44140625" style="192" customWidth="1"/>
    <col min="4358" max="4358" width="18.6640625" style="192" customWidth="1"/>
    <col min="4359" max="4359" width="20.44140625" style="192" customWidth="1"/>
    <col min="4360" max="4360" width="19.44140625" style="192" customWidth="1"/>
    <col min="4361" max="4361" width="11" style="192" customWidth="1"/>
    <col min="4362" max="4362" width="10.109375" style="192" customWidth="1"/>
    <col min="4363" max="4363" width="9.109375" style="192"/>
    <col min="4364" max="4364" width="16.6640625" style="192" customWidth="1"/>
    <col min="4365" max="4365" width="9.88671875" style="192" customWidth="1"/>
    <col min="4366" max="4366" width="2.5546875" style="192" bestFit="1" customWidth="1"/>
    <col min="4367" max="4367" width="9.109375" style="192"/>
    <col min="4368" max="4368" width="9" style="192" customWidth="1"/>
    <col min="4369" max="4608" width="9.109375" style="192"/>
    <col min="4609" max="4609" width="4.44140625" style="192" customWidth="1"/>
    <col min="4610" max="4610" width="30.5546875" style="192" customWidth="1"/>
    <col min="4611" max="4611" width="10.109375" style="192" customWidth="1"/>
    <col min="4612" max="4612" width="25.33203125" style="192" customWidth="1"/>
    <col min="4613" max="4613" width="2.44140625" style="192" customWidth="1"/>
    <col min="4614" max="4614" width="18.6640625" style="192" customWidth="1"/>
    <col min="4615" max="4615" width="20.44140625" style="192" customWidth="1"/>
    <col min="4616" max="4616" width="19.44140625" style="192" customWidth="1"/>
    <col min="4617" max="4617" width="11" style="192" customWidth="1"/>
    <col min="4618" max="4618" width="10.109375" style="192" customWidth="1"/>
    <col min="4619" max="4619" width="9.109375" style="192"/>
    <col min="4620" max="4620" width="16.6640625" style="192" customWidth="1"/>
    <col min="4621" max="4621" width="9.88671875" style="192" customWidth="1"/>
    <col min="4622" max="4622" width="2.5546875" style="192" bestFit="1" customWidth="1"/>
    <col min="4623" max="4623" width="9.109375" style="192"/>
    <col min="4624" max="4624" width="9" style="192" customWidth="1"/>
    <col min="4625" max="4864" width="9.109375" style="192"/>
    <col min="4865" max="4865" width="4.44140625" style="192" customWidth="1"/>
    <col min="4866" max="4866" width="30.5546875" style="192" customWidth="1"/>
    <col min="4867" max="4867" width="10.109375" style="192" customWidth="1"/>
    <col min="4868" max="4868" width="25.33203125" style="192" customWidth="1"/>
    <col min="4869" max="4869" width="2.44140625" style="192" customWidth="1"/>
    <col min="4870" max="4870" width="18.6640625" style="192" customWidth="1"/>
    <col min="4871" max="4871" width="20.44140625" style="192" customWidth="1"/>
    <col min="4872" max="4872" width="19.44140625" style="192" customWidth="1"/>
    <col min="4873" max="4873" width="11" style="192" customWidth="1"/>
    <col min="4874" max="4874" width="10.109375" style="192" customWidth="1"/>
    <col min="4875" max="4875" width="9.109375" style="192"/>
    <col min="4876" max="4876" width="16.6640625" style="192" customWidth="1"/>
    <col min="4877" max="4877" width="9.88671875" style="192" customWidth="1"/>
    <col min="4878" max="4878" width="2.5546875" style="192" bestFit="1" customWidth="1"/>
    <col min="4879" max="4879" width="9.109375" style="192"/>
    <col min="4880" max="4880" width="9" style="192" customWidth="1"/>
    <col min="4881" max="5120" width="9.109375" style="192"/>
    <col min="5121" max="5121" width="4.44140625" style="192" customWidth="1"/>
    <col min="5122" max="5122" width="30.5546875" style="192" customWidth="1"/>
    <col min="5123" max="5123" width="10.109375" style="192" customWidth="1"/>
    <col min="5124" max="5124" width="25.33203125" style="192" customWidth="1"/>
    <col min="5125" max="5125" width="2.44140625" style="192" customWidth="1"/>
    <col min="5126" max="5126" width="18.6640625" style="192" customWidth="1"/>
    <col min="5127" max="5127" width="20.44140625" style="192" customWidth="1"/>
    <col min="5128" max="5128" width="19.44140625" style="192" customWidth="1"/>
    <col min="5129" max="5129" width="11" style="192" customWidth="1"/>
    <col min="5130" max="5130" width="10.109375" style="192" customWidth="1"/>
    <col min="5131" max="5131" width="9.109375" style="192"/>
    <col min="5132" max="5132" width="16.6640625" style="192" customWidth="1"/>
    <col min="5133" max="5133" width="9.88671875" style="192" customWidth="1"/>
    <col min="5134" max="5134" width="2.5546875" style="192" bestFit="1" customWidth="1"/>
    <col min="5135" max="5135" width="9.109375" style="192"/>
    <col min="5136" max="5136" width="9" style="192" customWidth="1"/>
    <col min="5137" max="5376" width="9.109375" style="192"/>
    <col min="5377" max="5377" width="4.44140625" style="192" customWidth="1"/>
    <col min="5378" max="5378" width="30.5546875" style="192" customWidth="1"/>
    <col min="5379" max="5379" width="10.109375" style="192" customWidth="1"/>
    <col min="5380" max="5380" width="25.33203125" style="192" customWidth="1"/>
    <col min="5381" max="5381" width="2.44140625" style="192" customWidth="1"/>
    <col min="5382" max="5382" width="18.6640625" style="192" customWidth="1"/>
    <col min="5383" max="5383" width="20.44140625" style="192" customWidth="1"/>
    <col min="5384" max="5384" width="19.44140625" style="192" customWidth="1"/>
    <col min="5385" max="5385" width="11" style="192" customWidth="1"/>
    <col min="5386" max="5386" width="10.109375" style="192" customWidth="1"/>
    <col min="5387" max="5387" width="9.109375" style="192"/>
    <col min="5388" max="5388" width="16.6640625" style="192" customWidth="1"/>
    <col min="5389" max="5389" width="9.88671875" style="192" customWidth="1"/>
    <col min="5390" max="5390" width="2.5546875" style="192" bestFit="1" customWidth="1"/>
    <col min="5391" max="5391" width="9.109375" style="192"/>
    <col min="5392" max="5392" width="9" style="192" customWidth="1"/>
    <col min="5393" max="5632" width="9.109375" style="192"/>
    <col min="5633" max="5633" width="4.44140625" style="192" customWidth="1"/>
    <col min="5634" max="5634" width="30.5546875" style="192" customWidth="1"/>
    <col min="5635" max="5635" width="10.109375" style="192" customWidth="1"/>
    <col min="5636" max="5636" width="25.33203125" style="192" customWidth="1"/>
    <col min="5637" max="5637" width="2.44140625" style="192" customWidth="1"/>
    <col min="5638" max="5638" width="18.6640625" style="192" customWidth="1"/>
    <col min="5639" max="5639" width="20.44140625" style="192" customWidth="1"/>
    <col min="5640" max="5640" width="19.44140625" style="192" customWidth="1"/>
    <col min="5641" max="5641" width="11" style="192" customWidth="1"/>
    <col min="5642" max="5642" width="10.109375" style="192" customWidth="1"/>
    <col min="5643" max="5643" width="9.109375" style="192"/>
    <col min="5644" max="5644" width="16.6640625" style="192" customWidth="1"/>
    <col min="5645" max="5645" width="9.88671875" style="192" customWidth="1"/>
    <col min="5646" max="5646" width="2.5546875" style="192" bestFit="1" customWidth="1"/>
    <col min="5647" max="5647" width="9.109375" style="192"/>
    <col min="5648" max="5648" width="9" style="192" customWidth="1"/>
    <col min="5649" max="5888" width="9.109375" style="192"/>
    <col min="5889" max="5889" width="4.44140625" style="192" customWidth="1"/>
    <col min="5890" max="5890" width="30.5546875" style="192" customWidth="1"/>
    <col min="5891" max="5891" width="10.109375" style="192" customWidth="1"/>
    <col min="5892" max="5892" width="25.33203125" style="192" customWidth="1"/>
    <col min="5893" max="5893" width="2.44140625" style="192" customWidth="1"/>
    <col min="5894" max="5894" width="18.6640625" style="192" customWidth="1"/>
    <col min="5895" max="5895" width="20.44140625" style="192" customWidth="1"/>
    <col min="5896" max="5896" width="19.44140625" style="192" customWidth="1"/>
    <col min="5897" max="5897" width="11" style="192" customWidth="1"/>
    <col min="5898" max="5898" width="10.109375" style="192" customWidth="1"/>
    <col min="5899" max="5899" width="9.109375" style="192"/>
    <col min="5900" max="5900" width="16.6640625" style="192" customWidth="1"/>
    <col min="5901" max="5901" width="9.88671875" style="192" customWidth="1"/>
    <col min="5902" max="5902" width="2.5546875" style="192" bestFit="1" customWidth="1"/>
    <col min="5903" max="5903" width="9.109375" style="192"/>
    <col min="5904" max="5904" width="9" style="192" customWidth="1"/>
    <col min="5905" max="6144" width="9.109375" style="192"/>
    <col min="6145" max="6145" width="4.44140625" style="192" customWidth="1"/>
    <col min="6146" max="6146" width="30.5546875" style="192" customWidth="1"/>
    <col min="6147" max="6147" width="10.109375" style="192" customWidth="1"/>
    <col min="6148" max="6148" width="25.33203125" style="192" customWidth="1"/>
    <col min="6149" max="6149" width="2.44140625" style="192" customWidth="1"/>
    <col min="6150" max="6150" width="18.6640625" style="192" customWidth="1"/>
    <col min="6151" max="6151" width="20.44140625" style="192" customWidth="1"/>
    <col min="6152" max="6152" width="19.44140625" style="192" customWidth="1"/>
    <col min="6153" max="6153" width="11" style="192" customWidth="1"/>
    <col min="6154" max="6154" width="10.109375" style="192" customWidth="1"/>
    <col min="6155" max="6155" width="9.109375" style="192"/>
    <col min="6156" max="6156" width="16.6640625" style="192" customWidth="1"/>
    <col min="6157" max="6157" width="9.88671875" style="192" customWidth="1"/>
    <col min="6158" max="6158" width="2.5546875" style="192" bestFit="1" customWidth="1"/>
    <col min="6159" max="6159" width="9.109375" style="192"/>
    <col min="6160" max="6160" width="9" style="192" customWidth="1"/>
    <col min="6161" max="6400" width="9.109375" style="192"/>
    <col min="6401" max="6401" width="4.44140625" style="192" customWidth="1"/>
    <col min="6402" max="6402" width="30.5546875" style="192" customWidth="1"/>
    <col min="6403" max="6403" width="10.109375" style="192" customWidth="1"/>
    <col min="6404" max="6404" width="25.33203125" style="192" customWidth="1"/>
    <col min="6405" max="6405" width="2.44140625" style="192" customWidth="1"/>
    <col min="6406" max="6406" width="18.6640625" style="192" customWidth="1"/>
    <col min="6407" max="6407" width="20.44140625" style="192" customWidth="1"/>
    <col min="6408" max="6408" width="19.44140625" style="192" customWidth="1"/>
    <col min="6409" max="6409" width="11" style="192" customWidth="1"/>
    <col min="6410" max="6410" width="10.109375" style="192" customWidth="1"/>
    <col min="6411" max="6411" width="9.109375" style="192"/>
    <col min="6412" max="6412" width="16.6640625" style="192" customWidth="1"/>
    <col min="6413" max="6413" width="9.88671875" style="192" customWidth="1"/>
    <col min="6414" max="6414" width="2.5546875" style="192" bestFit="1" customWidth="1"/>
    <col min="6415" max="6415" width="9.109375" style="192"/>
    <col min="6416" max="6416" width="9" style="192" customWidth="1"/>
    <col min="6417" max="6656" width="9.109375" style="192"/>
    <col min="6657" max="6657" width="4.44140625" style="192" customWidth="1"/>
    <col min="6658" max="6658" width="30.5546875" style="192" customWidth="1"/>
    <col min="6659" max="6659" width="10.109375" style="192" customWidth="1"/>
    <col min="6660" max="6660" width="25.33203125" style="192" customWidth="1"/>
    <col min="6661" max="6661" width="2.44140625" style="192" customWidth="1"/>
    <col min="6662" max="6662" width="18.6640625" style="192" customWidth="1"/>
    <col min="6663" max="6663" width="20.44140625" style="192" customWidth="1"/>
    <col min="6664" max="6664" width="19.44140625" style="192" customWidth="1"/>
    <col min="6665" max="6665" width="11" style="192" customWidth="1"/>
    <col min="6666" max="6666" width="10.109375" style="192" customWidth="1"/>
    <col min="6667" max="6667" width="9.109375" style="192"/>
    <col min="6668" max="6668" width="16.6640625" style="192" customWidth="1"/>
    <col min="6669" max="6669" width="9.88671875" style="192" customWidth="1"/>
    <col min="6670" max="6670" width="2.5546875" style="192" bestFit="1" customWidth="1"/>
    <col min="6671" max="6671" width="9.109375" style="192"/>
    <col min="6672" max="6672" width="9" style="192" customWidth="1"/>
    <col min="6673" max="6912" width="9.109375" style="192"/>
    <col min="6913" max="6913" width="4.44140625" style="192" customWidth="1"/>
    <col min="6914" max="6914" width="30.5546875" style="192" customWidth="1"/>
    <col min="6915" max="6915" width="10.109375" style="192" customWidth="1"/>
    <col min="6916" max="6916" width="25.33203125" style="192" customWidth="1"/>
    <col min="6917" max="6917" width="2.44140625" style="192" customWidth="1"/>
    <col min="6918" max="6918" width="18.6640625" style="192" customWidth="1"/>
    <col min="6919" max="6919" width="20.44140625" style="192" customWidth="1"/>
    <col min="6920" max="6920" width="19.44140625" style="192" customWidth="1"/>
    <col min="6921" max="6921" width="11" style="192" customWidth="1"/>
    <col min="6922" max="6922" width="10.109375" style="192" customWidth="1"/>
    <col min="6923" max="6923" width="9.109375" style="192"/>
    <col min="6924" max="6924" width="16.6640625" style="192" customWidth="1"/>
    <col min="6925" max="6925" width="9.88671875" style="192" customWidth="1"/>
    <col min="6926" max="6926" width="2.5546875" style="192" bestFit="1" customWidth="1"/>
    <col min="6927" max="6927" width="9.109375" style="192"/>
    <col min="6928" max="6928" width="9" style="192" customWidth="1"/>
    <col min="6929" max="7168" width="9.109375" style="192"/>
    <col min="7169" max="7169" width="4.44140625" style="192" customWidth="1"/>
    <col min="7170" max="7170" width="30.5546875" style="192" customWidth="1"/>
    <col min="7171" max="7171" width="10.109375" style="192" customWidth="1"/>
    <col min="7172" max="7172" width="25.33203125" style="192" customWidth="1"/>
    <col min="7173" max="7173" width="2.44140625" style="192" customWidth="1"/>
    <col min="7174" max="7174" width="18.6640625" style="192" customWidth="1"/>
    <col min="7175" max="7175" width="20.44140625" style="192" customWidth="1"/>
    <col min="7176" max="7176" width="19.44140625" style="192" customWidth="1"/>
    <col min="7177" max="7177" width="11" style="192" customWidth="1"/>
    <col min="7178" max="7178" width="10.109375" style="192" customWidth="1"/>
    <col min="7179" max="7179" width="9.109375" style="192"/>
    <col min="7180" max="7180" width="16.6640625" style="192" customWidth="1"/>
    <col min="7181" max="7181" width="9.88671875" style="192" customWidth="1"/>
    <col min="7182" max="7182" width="2.5546875" style="192" bestFit="1" customWidth="1"/>
    <col min="7183" max="7183" width="9.109375" style="192"/>
    <col min="7184" max="7184" width="9" style="192" customWidth="1"/>
    <col min="7185" max="7424" width="9.109375" style="192"/>
    <col min="7425" max="7425" width="4.44140625" style="192" customWidth="1"/>
    <col min="7426" max="7426" width="30.5546875" style="192" customWidth="1"/>
    <col min="7427" max="7427" width="10.109375" style="192" customWidth="1"/>
    <col min="7428" max="7428" width="25.33203125" style="192" customWidth="1"/>
    <col min="7429" max="7429" width="2.44140625" style="192" customWidth="1"/>
    <col min="7430" max="7430" width="18.6640625" style="192" customWidth="1"/>
    <col min="7431" max="7431" width="20.44140625" style="192" customWidth="1"/>
    <col min="7432" max="7432" width="19.44140625" style="192" customWidth="1"/>
    <col min="7433" max="7433" width="11" style="192" customWidth="1"/>
    <col min="7434" max="7434" width="10.109375" style="192" customWidth="1"/>
    <col min="7435" max="7435" width="9.109375" style="192"/>
    <col min="7436" max="7436" width="16.6640625" style="192" customWidth="1"/>
    <col min="7437" max="7437" width="9.88671875" style="192" customWidth="1"/>
    <col min="7438" max="7438" width="2.5546875" style="192" bestFit="1" customWidth="1"/>
    <col min="7439" max="7439" width="9.109375" style="192"/>
    <col min="7440" max="7440" width="9" style="192" customWidth="1"/>
    <col min="7441" max="7680" width="9.109375" style="192"/>
    <col min="7681" max="7681" width="4.44140625" style="192" customWidth="1"/>
    <col min="7682" max="7682" width="30.5546875" style="192" customWidth="1"/>
    <col min="7683" max="7683" width="10.109375" style="192" customWidth="1"/>
    <col min="7684" max="7684" width="25.33203125" style="192" customWidth="1"/>
    <col min="7685" max="7685" width="2.44140625" style="192" customWidth="1"/>
    <col min="7686" max="7686" width="18.6640625" style="192" customWidth="1"/>
    <col min="7687" max="7687" width="20.44140625" style="192" customWidth="1"/>
    <col min="7688" max="7688" width="19.44140625" style="192" customWidth="1"/>
    <col min="7689" max="7689" width="11" style="192" customWidth="1"/>
    <col min="7690" max="7690" width="10.109375" style="192" customWidth="1"/>
    <col min="7691" max="7691" width="9.109375" style="192"/>
    <col min="7692" max="7692" width="16.6640625" style="192" customWidth="1"/>
    <col min="7693" max="7693" width="9.88671875" style="192" customWidth="1"/>
    <col min="7694" max="7694" width="2.5546875" style="192" bestFit="1" customWidth="1"/>
    <col min="7695" max="7695" width="9.109375" style="192"/>
    <col min="7696" max="7696" width="9" style="192" customWidth="1"/>
    <col min="7697" max="7936" width="9.109375" style="192"/>
    <col min="7937" max="7937" width="4.44140625" style="192" customWidth="1"/>
    <col min="7938" max="7938" width="30.5546875" style="192" customWidth="1"/>
    <col min="7939" max="7939" width="10.109375" style="192" customWidth="1"/>
    <col min="7940" max="7940" width="25.33203125" style="192" customWidth="1"/>
    <col min="7941" max="7941" width="2.44140625" style="192" customWidth="1"/>
    <col min="7942" max="7942" width="18.6640625" style="192" customWidth="1"/>
    <col min="7943" max="7943" width="20.44140625" style="192" customWidth="1"/>
    <col min="7944" max="7944" width="19.44140625" style="192" customWidth="1"/>
    <col min="7945" max="7945" width="11" style="192" customWidth="1"/>
    <col min="7946" max="7946" width="10.109375" style="192" customWidth="1"/>
    <col min="7947" max="7947" width="9.109375" style="192"/>
    <col min="7948" max="7948" width="16.6640625" style="192" customWidth="1"/>
    <col min="7949" max="7949" width="9.88671875" style="192" customWidth="1"/>
    <col min="7950" max="7950" width="2.5546875" style="192" bestFit="1" customWidth="1"/>
    <col min="7951" max="7951" width="9.109375" style="192"/>
    <col min="7952" max="7952" width="9" style="192" customWidth="1"/>
    <col min="7953" max="8192" width="9.109375" style="192"/>
    <col min="8193" max="8193" width="4.44140625" style="192" customWidth="1"/>
    <col min="8194" max="8194" width="30.5546875" style="192" customWidth="1"/>
    <col min="8195" max="8195" width="10.109375" style="192" customWidth="1"/>
    <col min="8196" max="8196" width="25.33203125" style="192" customWidth="1"/>
    <col min="8197" max="8197" width="2.44140625" style="192" customWidth="1"/>
    <col min="8198" max="8198" width="18.6640625" style="192" customWidth="1"/>
    <col min="8199" max="8199" width="20.44140625" style="192" customWidth="1"/>
    <col min="8200" max="8200" width="19.44140625" style="192" customWidth="1"/>
    <col min="8201" max="8201" width="11" style="192" customWidth="1"/>
    <col min="8202" max="8202" width="10.109375" style="192" customWidth="1"/>
    <col min="8203" max="8203" width="9.109375" style="192"/>
    <col min="8204" max="8204" width="16.6640625" style="192" customWidth="1"/>
    <col min="8205" max="8205" width="9.88671875" style="192" customWidth="1"/>
    <col min="8206" max="8206" width="2.5546875" style="192" bestFit="1" customWidth="1"/>
    <col min="8207" max="8207" width="9.109375" style="192"/>
    <col min="8208" max="8208" width="9" style="192" customWidth="1"/>
    <col min="8209" max="8448" width="9.109375" style="192"/>
    <col min="8449" max="8449" width="4.44140625" style="192" customWidth="1"/>
    <col min="8450" max="8450" width="30.5546875" style="192" customWidth="1"/>
    <col min="8451" max="8451" width="10.109375" style="192" customWidth="1"/>
    <col min="8452" max="8452" width="25.33203125" style="192" customWidth="1"/>
    <col min="8453" max="8453" width="2.44140625" style="192" customWidth="1"/>
    <col min="8454" max="8454" width="18.6640625" style="192" customWidth="1"/>
    <col min="8455" max="8455" width="20.44140625" style="192" customWidth="1"/>
    <col min="8456" max="8456" width="19.44140625" style="192" customWidth="1"/>
    <col min="8457" max="8457" width="11" style="192" customWidth="1"/>
    <col min="8458" max="8458" width="10.109375" style="192" customWidth="1"/>
    <col min="8459" max="8459" width="9.109375" style="192"/>
    <col min="8460" max="8460" width="16.6640625" style="192" customWidth="1"/>
    <col min="8461" max="8461" width="9.88671875" style="192" customWidth="1"/>
    <col min="8462" max="8462" width="2.5546875" style="192" bestFit="1" customWidth="1"/>
    <col min="8463" max="8463" width="9.109375" style="192"/>
    <col min="8464" max="8464" width="9" style="192" customWidth="1"/>
    <col min="8465" max="8704" width="9.109375" style="192"/>
    <col min="8705" max="8705" width="4.44140625" style="192" customWidth="1"/>
    <col min="8706" max="8706" width="30.5546875" style="192" customWidth="1"/>
    <col min="8707" max="8707" width="10.109375" style="192" customWidth="1"/>
    <col min="8708" max="8708" width="25.33203125" style="192" customWidth="1"/>
    <col min="8709" max="8709" width="2.44140625" style="192" customWidth="1"/>
    <col min="8710" max="8710" width="18.6640625" style="192" customWidth="1"/>
    <col min="8711" max="8711" width="20.44140625" style="192" customWidth="1"/>
    <col min="8712" max="8712" width="19.44140625" style="192" customWidth="1"/>
    <col min="8713" max="8713" width="11" style="192" customWidth="1"/>
    <col min="8714" max="8714" width="10.109375" style="192" customWidth="1"/>
    <col min="8715" max="8715" width="9.109375" style="192"/>
    <col min="8716" max="8716" width="16.6640625" style="192" customWidth="1"/>
    <col min="8717" max="8717" width="9.88671875" style="192" customWidth="1"/>
    <col min="8718" max="8718" width="2.5546875" style="192" bestFit="1" customWidth="1"/>
    <col min="8719" max="8719" width="9.109375" style="192"/>
    <col min="8720" max="8720" width="9" style="192" customWidth="1"/>
    <col min="8721" max="8960" width="9.109375" style="192"/>
    <col min="8961" max="8961" width="4.44140625" style="192" customWidth="1"/>
    <col min="8962" max="8962" width="30.5546875" style="192" customWidth="1"/>
    <col min="8963" max="8963" width="10.109375" style="192" customWidth="1"/>
    <col min="8964" max="8964" width="25.33203125" style="192" customWidth="1"/>
    <col min="8965" max="8965" width="2.44140625" style="192" customWidth="1"/>
    <col min="8966" max="8966" width="18.6640625" style="192" customWidth="1"/>
    <col min="8967" max="8967" width="20.44140625" style="192" customWidth="1"/>
    <col min="8968" max="8968" width="19.44140625" style="192" customWidth="1"/>
    <col min="8969" max="8969" width="11" style="192" customWidth="1"/>
    <col min="8970" max="8970" width="10.109375" style="192" customWidth="1"/>
    <col min="8971" max="8971" width="9.109375" style="192"/>
    <col min="8972" max="8972" width="16.6640625" style="192" customWidth="1"/>
    <col min="8973" max="8973" width="9.88671875" style="192" customWidth="1"/>
    <col min="8974" max="8974" width="2.5546875" style="192" bestFit="1" customWidth="1"/>
    <col min="8975" max="8975" width="9.109375" style="192"/>
    <col min="8976" max="8976" width="9" style="192" customWidth="1"/>
    <col min="8977" max="9216" width="9.109375" style="192"/>
    <col min="9217" max="9217" width="4.44140625" style="192" customWidth="1"/>
    <col min="9218" max="9218" width="30.5546875" style="192" customWidth="1"/>
    <col min="9219" max="9219" width="10.109375" style="192" customWidth="1"/>
    <col min="9220" max="9220" width="25.33203125" style="192" customWidth="1"/>
    <col min="9221" max="9221" width="2.44140625" style="192" customWidth="1"/>
    <col min="9222" max="9222" width="18.6640625" style="192" customWidth="1"/>
    <col min="9223" max="9223" width="20.44140625" style="192" customWidth="1"/>
    <col min="9224" max="9224" width="19.44140625" style="192" customWidth="1"/>
    <col min="9225" max="9225" width="11" style="192" customWidth="1"/>
    <col min="9226" max="9226" width="10.109375" style="192" customWidth="1"/>
    <col min="9227" max="9227" width="9.109375" style="192"/>
    <col min="9228" max="9228" width="16.6640625" style="192" customWidth="1"/>
    <col min="9229" max="9229" width="9.88671875" style="192" customWidth="1"/>
    <col min="9230" max="9230" width="2.5546875" style="192" bestFit="1" customWidth="1"/>
    <col min="9231" max="9231" width="9.109375" style="192"/>
    <col min="9232" max="9232" width="9" style="192" customWidth="1"/>
    <col min="9233" max="9472" width="9.109375" style="192"/>
    <col min="9473" max="9473" width="4.44140625" style="192" customWidth="1"/>
    <col min="9474" max="9474" width="30.5546875" style="192" customWidth="1"/>
    <col min="9475" max="9475" width="10.109375" style="192" customWidth="1"/>
    <col min="9476" max="9476" width="25.33203125" style="192" customWidth="1"/>
    <col min="9477" max="9477" width="2.44140625" style="192" customWidth="1"/>
    <col min="9478" max="9478" width="18.6640625" style="192" customWidth="1"/>
    <col min="9479" max="9479" width="20.44140625" style="192" customWidth="1"/>
    <col min="9480" max="9480" width="19.44140625" style="192" customWidth="1"/>
    <col min="9481" max="9481" width="11" style="192" customWidth="1"/>
    <col min="9482" max="9482" width="10.109375" style="192" customWidth="1"/>
    <col min="9483" max="9483" width="9.109375" style="192"/>
    <col min="9484" max="9484" width="16.6640625" style="192" customWidth="1"/>
    <col min="9485" max="9485" width="9.88671875" style="192" customWidth="1"/>
    <col min="9486" max="9486" width="2.5546875" style="192" bestFit="1" customWidth="1"/>
    <col min="9487" max="9487" width="9.109375" style="192"/>
    <col min="9488" max="9488" width="9" style="192" customWidth="1"/>
    <col min="9489" max="9728" width="9.109375" style="192"/>
    <col min="9729" max="9729" width="4.44140625" style="192" customWidth="1"/>
    <col min="9730" max="9730" width="30.5546875" style="192" customWidth="1"/>
    <col min="9731" max="9731" width="10.109375" style="192" customWidth="1"/>
    <col min="9732" max="9732" width="25.33203125" style="192" customWidth="1"/>
    <col min="9733" max="9733" width="2.44140625" style="192" customWidth="1"/>
    <col min="9734" max="9734" width="18.6640625" style="192" customWidth="1"/>
    <col min="9735" max="9735" width="20.44140625" style="192" customWidth="1"/>
    <col min="9736" max="9736" width="19.44140625" style="192" customWidth="1"/>
    <col min="9737" max="9737" width="11" style="192" customWidth="1"/>
    <col min="9738" max="9738" width="10.109375" style="192" customWidth="1"/>
    <col min="9739" max="9739" width="9.109375" style="192"/>
    <col min="9740" max="9740" width="16.6640625" style="192" customWidth="1"/>
    <col min="9741" max="9741" width="9.88671875" style="192" customWidth="1"/>
    <col min="9742" max="9742" width="2.5546875" style="192" bestFit="1" customWidth="1"/>
    <col min="9743" max="9743" width="9.109375" style="192"/>
    <col min="9744" max="9744" width="9" style="192" customWidth="1"/>
    <col min="9745" max="9984" width="9.109375" style="192"/>
    <col min="9985" max="9985" width="4.44140625" style="192" customWidth="1"/>
    <col min="9986" max="9986" width="30.5546875" style="192" customWidth="1"/>
    <col min="9987" max="9987" width="10.109375" style="192" customWidth="1"/>
    <col min="9988" max="9988" width="25.33203125" style="192" customWidth="1"/>
    <col min="9989" max="9989" width="2.44140625" style="192" customWidth="1"/>
    <col min="9990" max="9990" width="18.6640625" style="192" customWidth="1"/>
    <col min="9991" max="9991" width="20.44140625" style="192" customWidth="1"/>
    <col min="9992" max="9992" width="19.44140625" style="192" customWidth="1"/>
    <col min="9993" max="9993" width="11" style="192" customWidth="1"/>
    <col min="9994" max="9994" width="10.109375" style="192" customWidth="1"/>
    <col min="9995" max="9995" width="9.109375" style="192"/>
    <col min="9996" max="9996" width="16.6640625" style="192" customWidth="1"/>
    <col min="9997" max="9997" width="9.88671875" style="192" customWidth="1"/>
    <col min="9998" max="9998" width="2.5546875" style="192" bestFit="1" customWidth="1"/>
    <col min="9999" max="9999" width="9.109375" style="192"/>
    <col min="10000" max="10000" width="9" style="192" customWidth="1"/>
    <col min="10001" max="10240" width="9.109375" style="192"/>
    <col min="10241" max="10241" width="4.44140625" style="192" customWidth="1"/>
    <col min="10242" max="10242" width="30.5546875" style="192" customWidth="1"/>
    <col min="10243" max="10243" width="10.109375" style="192" customWidth="1"/>
    <col min="10244" max="10244" width="25.33203125" style="192" customWidth="1"/>
    <col min="10245" max="10245" width="2.44140625" style="192" customWidth="1"/>
    <col min="10246" max="10246" width="18.6640625" style="192" customWidth="1"/>
    <col min="10247" max="10247" width="20.44140625" style="192" customWidth="1"/>
    <col min="10248" max="10248" width="19.44140625" style="192" customWidth="1"/>
    <col min="10249" max="10249" width="11" style="192" customWidth="1"/>
    <col min="10250" max="10250" width="10.109375" style="192" customWidth="1"/>
    <col min="10251" max="10251" width="9.109375" style="192"/>
    <col min="10252" max="10252" width="16.6640625" style="192" customWidth="1"/>
    <col min="10253" max="10253" width="9.88671875" style="192" customWidth="1"/>
    <col min="10254" max="10254" width="2.5546875" style="192" bestFit="1" customWidth="1"/>
    <col min="10255" max="10255" width="9.109375" style="192"/>
    <col min="10256" max="10256" width="9" style="192" customWidth="1"/>
    <col min="10257" max="10496" width="9.109375" style="192"/>
    <col min="10497" max="10497" width="4.44140625" style="192" customWidth="1"/>
    <col min="10498" max="10498" width="30.5546875" style="192" customWidth="1"/>
    <col min="10499" max="10499" width="10.109375" style="192" customWidth="1"/>
    <col min="10500" max="10500" width="25.33203125" style="192" customWidth="1"/>
    <col min="10501" max="10501" width="2.44140625" style="192" customWidth="1"/>
    <col min="10502" max="10502" width="18.6640625" style="192" customWidth="1"/>
    <col min="10503" max="10503" width="20.44140625" style="192" customWidth="1"/>
    <col min="10504" max="10504" width="19.44140625" style="192" customWidth="1"/>
    <col min="10505" max="10505" width="11" style="192" customWidth="1"/>
    <col min="10506" max="10506" width="10.109375" style="192" customWidth="1"/>
    <col min="10507" max="10507" width="9.109375" style="192"/>
    <col min="10508" max="10508" width="16.6640625" style="192" customWidth="1"/>
    <col min="10509" max="10509" width="9.88671875" style="192" customWidth="1"/>
    <col min="10510" max="10510" width="2.5546875" style="192" bestFit="1" customWidth="1"/>
    <col min="10511" max="10511" width="9.109375" style="192"/>
    <col min="10512" max="10512" width="9" style="192" customWidth="1"/>
    <col min="10513" max="10752" width="9.109375" style="192"/>
    <col min="10753" max="10753" width="4.44140625" style="192" customWidth="1"/>
    <col min="10754" max="10754" width="30.5546875" style="192" customWidth="1"/>
    <col min="10755" max="10755" width="10.109375" style="192" customWidth="1"/>
    <col min="10756" max="10756" width="25.33203125" style="192" customWidth="1"/>
    <col min="10757" max="10757" width="2.44140625" style="192" customWidth="1"/>
    <col min="10758" max="10758" width="18.6640625" style="192" customWidth="1"/>
    <col min="10759" max="10759" width="20.44140625" style="192" customWidth="1"/>
    <col min="10760" max="10760" width="19.44140625" style="192" customWidth="1"/>
    <col min="10761" max="10761" width="11" style="192" customWidth="1"/>
    <col min="10762" max="10762" width="10.109375" style="192" customWidth="1"/>
    <col min="10763" max="10763" width="9.109375" style="192"/>
    <col min="10764" max="10764" width="16.6640625" style="192" customWidth="1"/>
    <col min="10765" max="10765" width="9.88671875" style="192" customWidth="1"/>
    <col min="10766" max="10766" width="2.5546875" style="192" bestFit="1" customWidth="1"/>
    <col min="10767" max="10767" width="9.109375" style="192"/>
    <col min="10768" max="10768" width="9" style="192" customWidth="1"/>
    <col min="10769" max="11008" width="9.109375" style="192"/>
    <col min="11009" max="11009" width="4.44140625" style="192" customWidth="1"/>
    <col min="11010" max="11010" width="30.5546875" style="192" customWidth="1"/>
    <col min="11011" max="11011" width="10.109375" style="192" customWidth="1"/>
    <col min="11012" max="11012" width="25.33203125" style="192" customWidth="1"/>
    <col min="11013" max="11013" width="2.44140625" style="192" customWidth="1"/>
    <col min="11014" max="11014" width="18.6640625" style="192" customWidth="1"/>
    <col min="11015" max="11015" width="20.44140625" style="192" customWidth="1"/>
    <col min="11016" max="11016" width="19.44140625" style="192" customWidth="1"/>
    <col min="11017" max="11017" width="11" style="192" customWidth="1"/>
    <col min="11018" max="11018" width="10.109375" style="192" customWidth="1"/>
    <col min="11019" max="11019" width="9.109375" style="192"/>
    <col min="11020" max="11020" width="16.6640625" style="192" customWidth="1"/>
    <col min="11021" max="11021" width="9.88671875" style="192" customWidth="1"/>
    <col min="11022" max="11022" width="2.5546875" style="192" bestFit="1" customWidth="1"/>
    <col min="11023" max="11023" width="9.109375" style="192"/>
    <col min="11024" max="11024" width="9" style="192" customWidth="1"/>
    <col min="11025" max="11264" width="9.109375" style="192"/>
    <col min="11265" max="11265" width="4.44140625" style="192" customWidth="1"/>
    <col min="11266" max="11266" width="30.5546875" style="192" customWidth="1"/>
    <col min="11267" max="11267" width="10.109375" style="192" customWidth="1"/>
    <col min="11268" max="11268" width="25.33203125" style="192" customWidth="1"/>
    <col min="11269" max="11269" width="2.44140625" style="192" customWidth="1"/>
    <col min="11270" max="11270" width="18.6640625" style="192" customWidth="1"/>
    <col min="11271" max="11271" width="20.44140625" style="192" customWidth="1"/>
    <col min="11272" max="11272" width="19.44140625" style="192" customWidth="1"/>
    <col min="11273" max="11273" width="11" style="192" customWidth="1"/>
    <col min="11274" max="11274" width="10.109375" style="192" customWidth="1"/>
    <col min="11275" max="11275" width="9.109375" style="192"/>
    <col min="11276" max="11276" width="16.6640625" style="192" customWidth="1"/>
    <col min="11277" max="11277" width="9.88671875" style="192" customWidth="1"/>
    <col min="11278" max="11278" width="2.5546875" style="192" bestFit="1" customWidth="1"/>
    <col min="11279" max="11279" width="9.109375" style="192"/>
    <col min="11280" max="11280" width="9" style="192" customWidth="1"/>
    <col min="11281" max="11520" width="9.109375" style="192"/>
    <col min="11521" max="11521" width="4.44140625" style="192" customWidth="1"/>
    <col min="11522" max="11522" width="30.5546875" style="192" customWidth="1"/>
    <col min="11523" max="11523" width="10.109375" style="192" customWidth="1"/>
    <col min="11524" max="11524" width="25.33203125" style="192" customWidth="1"/>
    <col min="11525" max="11525" width="2.44140625" style="192" customWidth="1"/>
    <col min="11526" max="11526" width="18.6640625" style="192" customWidth="1"/>
    <col min="11527" max="11527" width="20.44140625" style="192" customWidth="1"/>
    <col min="11528" max="11528" width="19.44140625" style="192" customWidth="1"/>
    <col min="11529" max="11529" width="11" style="192" customWidth="1"/>
    <col min="11530" max="11530" width="10.109375" style="192" customWidth="1"/>
    <col min="11531" max="11531" width="9.109375" style="192"/>
    <col min="11532" max="11532" width="16.6640625" style="192" customWidth="1"/>
    <col min="11533" max="11533" width="9.88671875" style="192" customWidth="1"/>
    <col min="11534" max="11534" width="2.5546875" style="192" bestFit="1" customWidth="1"/>
    <col min="11535" max="11535" width="9.109375" style="192"/>
    <col min="11536" max="11536" width="9" style="192" customWidth="1"/>
    <col min="11537" max="11776" width="9.109375" style="192"/>
    <col min="11777" max="11777" width="4.44140625" style="192" customWidth="1"/>
    <col min="11778" max="11778" width="30.5546875" style="192" customWidth="1"/>
    <col min="11779" max="11779" width="10.109375" style="192" customWidth="1"/>
    <col min="11780" max="11780" width="25.33203125" style="192" customWidth="1"/>
    <col min="11781" max="11781" width="2.44140625" style="192" customWidth="1"/>
    <col min="11782" max="11782" width="18.6640625" style="192" customWidth="1"/>
    <col min="11783" max="11783" width="20.44140625" style="192" customWidth="1"/>
    <col min="11784" max="11784" width="19.44140625" style="192" customWidth="1"/>
    <col min="11785" max="11785" width="11" style="192" customWidth="1"/>
    <col min="11786" max="11786" width="10.109375" style="192" customWidth="1"/>
    <col min="11787" max="11787" width="9.109375" style="192"/>
    <col min="11788" max="11788" width="16.6640625" style="192" customWidth="1"/>
    <col min="11789" max="11789" width="9.88671875" style="192" customWidth="1"/>
    <col min="11790" max="11790" width="2.5546875" style="192" bestFit="1" customWidth="1"/>
    <col min="11791" max="11791" width="9.109375" style="192"/>
    <col min="11792" max="11792" width="9" style="192" customWidth="1"/>
    <col min="11793" max="12032" width="9.109375" style="192"/>
    <col min="12033" max="12033" width="4.44140625" style="192" customWidth="1"/>
    <col min="12034" max="12034" width="30.5546875" style="192" customWidth="1"/>
    <col min="12035" max="12035" width="10.109375" style="192" customWidth="1"/>
    <col min="12036" max="12036" width="25.33203125" style="192" customWidth="1"/>
    <col min="12037" max="12037" width="2.44140625" style="192" customWidth="1"/>
    <col min="12038" max="12038" width="18.6640625" style="192" customWidth="1"/>
    <col min="12039" max="12039" width="20.44140625" style="192" customWidth="1"/>
    <col min="12040" max="12040" width="19.44140625" style="192" customWidth="1"/>
    <col min="12041" max="12041" width="11" style="192" customWidth="1"/>
    <col min="12042" max="12042" width="10.109375" style="192" customWidth="1"/>
    <col min="12043" max="12043" width="9.109375" style="192"/>
    <col min="12044" max="12044" width="16.6640625" style="192" customWidth="1"/>
    <col min="12045" max="12045" width="9.88671875" style="192" customWidth="1"/>
    <col min="12046" max="12046" width="2.5546875" style="192" bestFit="1" customWidth="1"/>
    <col min="12047" max="12047" width="9.109375" style="192"/>
    <col min="12048" max="12048" width="9" style="192" customWidth="1"/>
    <col min="12049" max="12288" width="9.109375" style="192"/>
    <col min="12289" max="12289" width="4.44140625" style="192" customWidth="1"/>
    <col min="12290" max="12290" width="30.5546875" style="192" customWidth="1"/>
    <col min="12291" max="12291" width="10.109375" style="192" customWidth="1"/>
    <col min="12292" max="12292" width="25.33203125" style="192" customWidth="1"/>
    <col min="12293" max="12293" width="2.44140625" style="192" customWidth="1"/>
    <col min="12294" max="12294" width="18.6640625" style="192" customWidth="1"/>
    <col min="12295" max="12295" width="20.44140625" style="192" customWidth="1"/>
    <col min="12296" max="12296" width="19.44140625" style="192" customWidth="1"/>
    <col min="12297" max="12297" width="11" style="192" customWidth="1"/>
    <col min="12298" max="12298" width="10.109375" style="192" customWidth="1"/>
    <col min="12299" max="12299" width="9.109375" style="192"/>
    <col min="12300" max="12300" width="16.6640625" style="192" customWidth="1"/>
    <col min="12301" max="12301" width="9.88671875" style="192" customWidth="1"/>
    <col min="12302" max="12302" width="2.5546875" style="192" bestFit="1" customWidth="1"/>
    <col min="12303" max="12303" width="9.109375" style="192"/>
    <col min="12304" max="12304" width="9" style="192" customWidth="1"/>
    <col min="12305" max="12544" width="9.109375" style="192"/>
    <col min="12545" max="12545" width="4.44140625" style="192" customWidth="1"/>
    <col min="12546" max="12546" width="30.5546875" style="192" customWidth="1"/>
    <col min="12547" max="12547" width="10.109375" style="192" customWidth="1"/>
    <col min="12548" max="12548" width="25.33203125" style="192" customWidth="1"/>
    <col min="12549" max="12549" width="2.44140625" style="192" customWidth="1"/>
    <col min="12550" max="12550" width="18.6640625" style="192" customWidth="1"/>
    <col min="12551" max="12551" width="20.44140625" style="192" customWidth="1"/>
    <col min="12552" max="12552" width="19.44140625" style="192" customWidth="1"/>
    <col min="12553" max="12553" width="11" style="192" customWidth="1"/>
    <col min="12554" max="12554" width="10.109375" style="192" customWidth="1"/>
    <col min="12555" max="12555" width="9.109375" style="192"/>
    <col min="12556" max="12556" width="16.6640625" style="192" customWidth="1"/>
    <col min="12557" max="12557" width="9.88671875" style="192" customWidth="1"/>
    <col min="12558" max="12558" width="2.5546875" style="192" bestFit="1" customWidth="1"/>
    <col min="12559" max="12559" width="9.109375" style="192"/>
    <col min="12560" max="12560" width="9" style="192" customWidth="1"/>
    <col min="12561" max="12800" width="9.109375" style="192"/>
    <col min="12801" max="12801" width="4.44140625" style="192" customWidth="1"/>
    <col min="12802" max="12802" width="30.5546875" style="192" customWidth="1"/>
    <col min="12803" max="12803" width="10.109375" style="192" customWidth="1"/>
    <col min="12804" max="12804" width="25.33203125" style="192" customWidth="1"/>
    <col min="12805" max="12805" width="2.44140625" style="192" customWidth="1"/>
    <col min="12806" max="12806" width="18.6640625" style="192" customWidth="1"/>
    <col min="12807" max="12807" width="20.44140625" style="192" customWidth="1"/>
    <col min="12808" max="12808" width="19.44140625" style="192" customWidth="1"/>
    <col min="12809" max="12809" width="11" style="192" customWidth="1"/>
    <col min="12810" max="12810" width="10.109375" style="192" customWidth="1"/>
    <col min="12811" max="12811" width="9.109375" style="192"/>
    <col min="12812" max="12812" width="16.6640625" style="192" customWidth="1"/>
    <col min="12813" max="12813" width="9.88671875" style="192" customWidth="1"/>
    <col min="12814" max="12814" width="2.5546875" style="192" bestFit="1" customWidth="1"/>
    <col min="12815" max="12815" width="9.109375" style="192"/>
    <col min="12816" max="12816" width="9" style="192" customWidth="1"/>
    <col min="12817" max="13056" width="9.109375" style="192"/>
    <col min="13057" max="13057" width="4.44140625" style="192" customWidth="1"/>
    <col min="13058" max="13058" width="30.5546875" style="192" customWidth="1"/>
    <col min="13059" max="13059" width="10.109375" style="192" customWidth="1"/>
    <col min="13060" max="13060" width="25.33203125" style="192" customWidth="1"/>
    <col min="13061" max="13061" width="2.44140625" style="192" customWidth="1"/>
    <col min="13062" max="13062" width="18.6640625" style="192" customWidth="1"/>
    <col min="13063" max="13063" width="20.44140625" style="192" customWidth="1"/>
    <col min="13064" max="13064" width="19.44140625" style="192" customWidth="1"/>
    <col min="13065" max="13065" width="11" style="192" customWidth="1"/>
    <col min="13066" max="13066" width="10.109375" style="192" customWidth="1"/>
    <col min="13067" max="13067" width="9.109375" style="192"/>
    <col min="13068" max="13068" width="16.6640625" style="192" customWidth="1"/>
    <col min="13069" max="13069" width="9.88671875" style="192" customWidth="1"/>
    <col min="13070" max="13070" width="2.5546875" style="192" bestFit="1" customWidth="1"/>
    <col min="13071" max="13071" width="9.109375" style="192"/>
    <col min="13072" max="13072" width="9" style="192" customWidth="1"/>
    <col min="13073" max="13312" width="9.109375" style="192"/>
    <col min="13313" max="13313" width="4.44140625" style="192" customWidth="1"/>
    <col min="13314" max="13314" width="30.5546875" style="192" customWidth="1"/>
    <col min="13315" max="13315" width="10.109375" style="192" customWidth="1"/>
    <col min="13316" max="13316" width="25.33203125" style="192" customWidth="1"/>
    <col min="13317" max="13317" width="2.44140625" style="192" customWidth="1"/>
    <col min="13318" max="13318" width="18.6640625" style="192" customWidth="1"/>
    <col min="13319" max="13319" width="20.44140625" style="192" customWidth="1"/>
    <col min="13320" max="13320" width="19.44140625" style="192" customWidth="1"/>
    <col min="13321" max="13321" width="11" style="192" customWidth="1"/>
    <col min="13322" max="13322" width="10.109375" style="192" customWidth="1"/>
    <col min="13323" max="13323" width="9.109375" style="192"/>
    <col min="13324" max="13324" width="16.6640625" style="192" customWidth="1"/>
    <col min="13325" max="13325" width="9.88671875" style="192" customWidth="1"/>
    <col min="13326" max="13326" width="2.5546875" style="192" bestFit="1" customWidth="1"/>
    <col min="13327" max="13327" width="9.109375" style="192"/>
    <col min="13328" max="13328" width="9" style="192" customWidth="1"/>
    <col min="13329" max="13568" width="9.109375" style="192"/>
    <col min="13569" max="13569" width="4.44140625" style="192" customWidth="1"/>
    <col min="13570" max="13570" width="30.5546875" style="192" customWidth="1"/>
    <col min="13571" max="13571" width="10.109375" style="192" customWidth="1"/>
    <col min="13572" max="13572" width="25.33203125" style="192" customWidth="1"/>
    <col min="13573" max="13573" width="2.44140625" style="192" customWidth="1"/>
    <col min="13574" max="13574" width="18.6640625" style="192" customWidth="1"/>
    <col min="13575" max="13575" width="20.44140625" style="192" customWidth="1"/>
    <col min="13576" max="13576" width="19.44140625" style="192" customWidth="1"/>
    <col min="13577" max="13577" width="11" style="192" customWidth="1"/>
    <col min="13578" max="13578" width="10.109375" style="192" customWidth="1"/>
    <col min="13579" max="13579" width="9.109375" style="192"/>
    <col min="13580" max="13580" width="16.6640625" style="192" customWidth="1"/>
    <col min="13581" max="13581" width="9.88671875" style="192" customWidth="1"/>
    <col min="13582" max="13582" width="2.5546875" style="192" bestFit="1" customWidth="1"/>
    <col min="13583" max="13583" width="9.109375" style="192"/>
    <col min="13584" max="13584" width="9" style="192" customWidth="1"/>
    <col min="13585" max="13824" width="9.109375" style="192"/>
    <col min="13825" max="13825" width="4.44140625" style="192" customWidth="1"/>
    <col min="13826" max="13826" width="30.5546875" style="192" customWidth="1"/>
    <col min="13827" max="13827" width="10.109375" style="192" customWidth="1"/>
    <col min="13828" max="13828" width="25.33203125" style="192" customWidth="1"/>
    <col min="13829" max="13829" width="2.44140625" style="192" customWidth="1"/>
    <col min="13830" max="13830" width="18.6640625" style="192" customWidth="1"/>
    <col min="13831" max="13831" width="20.44140625" style="192" customWidth="1"/>
    <col min="13832" max="13832" width="19.44140625" style="192" customWidth="1"/>
    <col min="13833" max="13833" width="11" style="192" customWidth="1"/>
    <col min="13834" max="13834" width="10.109375" style="192" customWidth="1"/>
    <col min="13835" max="13835" width="9.109375" style="192"/>
    <col min="13836" max="13836" width="16.6640625" style="192" customWidth="1"/>
    <col min="13837" max="13837" width="9.88671875" style="192" customWidth="1"/>
    <col min="13838" max="13838" width="2.5546875" style="192" bestFit="1" customWidth="1"/>
    <col min="13839" max="13839" width="9.109375" style="192"/>
    <col min="13840" max="13840" width="9" style="192" customWidth="1"/>
    <col min="13841" max="14080" width="9.109375" style="192"/>
    <col min="14081" max="14081" width="4.44140625" style="192" customWidth="1"/>
    <col min="14082" max="14082" width="30.5546875" style="192" customWidth="1"/>
    <col min="14083" max="14083" width="10.109375" style="192" customWidth="1"/>
    <col min="14084" max="14084" width="25.33203125" style="192" customWidth="1"/>
    <col min="14085" max="14085" width="2.44140625" style="192" customWidth="1"/>
    <col min="14086" max="14086" width="18.6640625" style="192" customWidth="1"/>
    <col min="14087" max="14087" width="20.44140625" style="192" customWidth="1"/>
    <col min="14088" max="14088" width="19.44140625" style="192" customWidth="1"/>
    <col min="14089" max="14089" width="11" style="192" customWidth="1"/>
    <col min="14090" max="14090" width="10.109375" style="192" customWidth="1"/>
    <col min="14091" max="14091" width="9.109375" style="192"/>
    <col min="14092" max="14092" width="16.6640625" style="192" customWidth="1"/>
    <col min="14093" max="14093" width="9.88671875" style="192" customWidth="1"/>
    <col min="14094" max="14094" width="2.5546875" style="192" bestFit="1" customWidth="1"/>
    <col min="14095" max="14095" width="9.109375" style="192"/>
    <col min="14096" max="14096" width="9" style="192" customWidth="1"/>
    <col min="14097" max="14336" width="9.109375" style="192"/>
    <col min="14337" max="14337" width="4.44140625" style="192" customWidth="1"/>
    <col min="14338" max="14338" width="30.5546875" style="192" customWidth="1"/>
    <col min="14339" max="14339" width="10.109375" style="192" customWidth="1"/>
    <col min="14340" max="14340" width="25.33203125" style="192" customWidth="1"/>
    <col min="14341" max="14341" width="2.44140625" style="192" customWidth="1"/>
    <col min="14342" max="14342" width="18.6640625" style="192" customWidth="1"/>
    <col min="14343" max="14343" width="20.44140625" style="192" customWidth="1"/>
    <col min="14344" max="14344" width="19.44140625" style="192" customWidth="1"/>
    <col min="14345" max="14345" width="11" style="192" customWidth="1"/>
    <col min="14346" max="14346" width="10.109375" style="192" customWidth="1"/>
    <col min="14347" max="14347" width="9.109375" style="192"/>
    <col min="14348" max="14348" width="16.6640625" style="192" customWidth="1"/>
    <col min="14349" max="14349" width="9.88671875" style="192" customWidth="1"/>
    <col min="14350" max="14350" width="2.5546875" style="192" bestFit="1" customWidth="1"/>
    <col min="14351" max="14351" width="9.109375" style="192"/>
    <col min="14352" max="14352" width="9" style="192" customWidth="1"/>
    <col min="14353" max="14592" width="9.109375" style="192"/>
    <col min="14593" max="14593" width="4.44140625" style="192" customWidth="1"/>
    <col min="14594" max="14594" width="30.5546875" style="192" customWidth="1"/>
    <col min="14595" max="14595" width="10.109375" style="192" customWidth="1"/>
    <col min="14596" max="14596" width="25.33203125" style="192" customWidth="1"/>
    <col min="14597" max="14597" width="2.44140625" style="192" customWidth="1"/>
    <col min="14598" max="14598" width="18.6640625" style="192" customWidth="1"/>
    <col min="14599" max="14599" width="20.44140625" style="192" customWidth="1"/>
    <col min="14600" max="14600" width="19.44140625" style="192" customWidth="1"/>
    <col min="14601" max="14601" width="11" style="192" customWidth="1"/>
    <col min="14602" max="14602" width="10.109375" style="192" customWidth="1"/>
    <col min="14603" max="14603" width="9.109375" style="192"/>
    <col min="14604" max="14604" width="16.6640625" style="192" customWidth="1"/>
    <col min="14605" max="14605" width="9.88671875" style="192" customWidth="1"/>
    <col min="14606" max="14606" width="2.5546875" style="192" bestFit="1" customWidth="1"/>
    <col min="14607" max="14607" width="9.109375" style="192"/>
    <col min="14608" max="14608" width="9" style="192" customWidth="1"/>
    <col min="14609" max="14848" width="9.109375" style="192"/>
    <col min="14849" max="14849" width="4.44140625" style="192" customWidth="1"/>
    <col min="14850" max="14850" width="30.5546875" style="192" customWidth="1"/>
    <col min="14851" max="14851" width="10.109375" style="192" customWidth="1"/>
    <col min="14852" max="14852" width="25.33203125" style="192" customWidth="1"/>
    <col min="14853" max="14853" width="2.44140625" style="192" customWidth="1"/>
    <col min="14854" max="14854" width="18.6640625" style="192" customWidth="1"/>
    <col min="14855" max="14855" width="20.44140625" style="192" customWidth="1"/>
    <col min="14856" max="14856" width="19.44140625" style="192" customWidth="1"/>
    <col min="14857" max="14857" width="11" style="192" customWidth="1"/>
    <col min="14858" max="14858" width="10.109375" style="192" customWidth="1"/>
    <col min="14859" max="14859" width="9.109375" style="192"/>
    <col min="14860" max="14860" width="16.6640625" style="192" customWidth="1"/>
    <col min="14861" max="14861" width="9.88671875" style="192" customWidth="1"/>
    <col min="14862" max="14862" width="2.5546875" style="192" bestFit="1" customWidth="1"/>
    <col min="14863" max="14863" width="9.109375" style="192"/>
    <col min="14864" max="14864" width="9" style="192" customWidth="1"/>
    <col min="14865" max="15104" width="9.109375" style="192"/>
    <col min="15105" max="15105" width="4.44140625" style="192" customWidth="1"/>
    <col min="15106" max="15106" width="30.5546875" style="192" customWidth="1"/>
    <col min="15107" max="15107" width="10.109375" style="192" customWidth="1"/>
    <col min="15108" max="15108" width="25.33203125" style="192" customWidth="1"/>
    <col min="15109" max="15109" width="2.44140625" style="192" customWidth="1"/>
    <col min="15110" max="15110" width="18.6640625" style="192" customWidth="1"/>
    <col min="15111" max="15111" width="20.44140625" style="192" customWidth="1"/>
    <col min="15112" max="15112" width="19.44140625" style="192" customWidth="1"/>
    <col min="15113" max="15113" width="11" style="192" customWidth="1"/>
    <col min="15114" max="15114" width="10.109375" style="192" customWidth="1"/>
    <col min="15115" max="15115" width="9.109375" style="192"/>
    <col min="15116" max="15116" width="16.6640625" style="192" customWidth="1"/>
    <col min="15117" max="15117" width="9.88671875" style="192" customWidth="1"/>
    <col min="15118" max="15118" width="2.5546875" style="192" bestFit="1" customWidth="1"/>
    <col min="15119" max="15119" width="9.109375" style="192"/>
    <col min="15120" max="15120" width="9" style="192" customWidth="1"/>
    <col min="15121" max="15360" width="9.109375" style="192"/>
    <col min="15361" max="15361" width="4.44140625" style="192" customWidth="1"/>
    <col min="15362" max="15362" width="30.5546875" style="192" customWidth="1"/>
    <col min="15363" max="15363" width="10.109375" style="192" customWidth="1"/>
    <col min="15364" max="15364" width="25.33203125" style="192" customWidth="1"/>
    <col min="15365" max="15365" width="2.44140625" style="192" customWidth="1"/>
    <col min="15366" max="15366" width="18.6640625" style="192" customWidth="1"/>
    <col min="15367" max="15367" width="20.44140625" style="192" customWidth="1"/>
    <col min="15368" max="15368" width="19.44140625" style="192" customWidth="1"/>
    <col min="15369" max="15369" width="11" style="192" customWidth="1"/>
    <col min="15370" max="15370" width="10.109375" style="192" customWidth="1"/>
    <col min="15371" max="15371" width="9.109375" style="192"/>
    <col min="15372" max="15372" width="16.6640625" style="192" customWidth="1"/>
    <col min="15373" max="15373" width="9.88671875" style="192" customWidth="1"/>
    <col min="15374" max="15374" width="2.5546875" style="192" bestFit="1" customWidth="1"/>
    <col min="15375" max="15375" width="9.109375" style="192"/>
    <col min="15376" max="15376" width="9" style="192" customWidth="1"/>
    <col min="15377" max="15616" width="9.109375" style="192"/>
    <col min="15617" max="15617" width="4.44140625" style="192" customWidth="1"/>
    <col min="15618" max="15618" width="30.5546875" style="192" customWidth="1"/>
    <col min="15619" max="15619" width="10.109375" style="192" customWidth="1"/>
    <col min="15620" max="15620" width="25.33203125" style="192" customWidth="1"/>
    <col min="15621" max="15621" width="2.44140625" style="192" customWidth="1"/>
    <col min="15622" max="15622" width="18.6640625" style="192" customWidth="1"/>
    <col min="15623" max="15623" width="20.44140625" style="192" customWidth="1"/>
    <col min="15624" max="15624" width="19.44140625" style="192" customWidth="1"/>
    <col min="15625" max="15625" width="11" style="192" customWidth="1"/>
    <col min="15626" max="15626" width="10.109375" style="192" customWidth="1"/>
    <col min="15627" max="15627" width="9.109375" style="192"/>
    <col min="15628" max="15628" width="16.6640625" style="192" customWidth="1"/>
    <col min="15629" max="15629" width="9.88671875" style="192" customWidth="1"/>
    <col min="15630" max="15630" width="2.5546875" style="192" bestFit="1" customWidth="1"/>
    <col min="15631" max="15631" width="9.109375" style="192"/>
    <col min="15632" max="15632" width="9" style="192" customWidth="1"/>
    <col min="15633" max="15872" width="9.109375" style="192"/>
    <col min="15873" max="15873" width="4.44140625" style="192" customWidth="1"/>
    <col min="15874" max="15874" width="30.5546875" style="192" customWidth="1"/>
    <col min="15875" max="15875" width="10.109375" style="192" customWidth="1"/>
    <col min="15876" max="15876" width="25.33203125" style="192" customWidth="1"/>
    <col min="15877" max="15877" width="2.44140625" style="192" customWidth="1"/>
    <col min="15878" max="15878" width="18.6640625" style="192" customWidth="1"/>
    <col min="15879" max="15879" width="20.44140625" style="192" customWidth="1"/>
    <col min="15880" max="15880" width="19.44140625" style="192" customWidth="1"/>
    <col min="15881" max="15881" width="11" style="192" customWidth="1"/>
    <col min="15882" max="15882" width="10.109375" style="192" customWidth="1"/>
    <col min="15883" max="15883" width="9.109375" style="192"/>
    <col min="15884" max="15884" width="16.6640625" style="192" customWidth="1"/>
    <col min="15885" max="15885" width="9.88671875" style="192" customWidth="1"/>
    <col min="15886" max="15886" width="2.5546875" style="192" bestFit="1" customWidth="1"/>
    <col min="15887" max="15887" width="9.109375" style="192"/>
    <col min="15888" max="15888" width="9" style="192" customWidth="1"/>
    <col min="15889" max="16128" width="9.109375" style="192"/>
    <col min="16129" max="16129" width="4.44140625" style="192" customWidth="1"/>
    <col min="16130" max="16130" width="30.5546875" style="192" customWidth="1"/>
    <col min="16131" max="16131" width="10.109375" style="192" customWidth="1"/>
    <col min="16132" max="16132" width="25.33203125" style="192" customWidth="1"/>
    <col min="16133" max="16133" width="2.44140625" style="192" customWidth="1"/>
    <col min="16134" max="16134" width="18.6640625" style="192" customWidth="1"/>
    <col min="16135" max="16135" width="20.44140625" style="192" customWidth="1"/>
    <col min="16136" max="16136" width="19.44140625" style="192" customWidth="1"/>
    <col min="16137" max="16137" width="11" style="192" customWidth="1"/>
    <col min="16138" max="16138" width="10.109375" style="192" customWidth="1"/>
    <col min="16139" max="16139" width="9.109375" style="192"/>
    <col min="16140" max="16140" width="16.6640625" style="192" customWidth="1"/>
    <col min="16141" max="16141" width="9.88671875" style="192" customWidth="1"/>
    <col min="16142" max="16142" width="2.5546875" style="192" bestFit="1" customWidth="1"/>
    <col min="16143" max="16143" width="9.109375" style="192"/>
    <col min="16144" max="16144" width="9" style="192" customWidth="1"/>
    <col min="16145" max="16384" width="9.109375" style="192"/>
  </cols>
  <sheetData>
    <row r="1" spans="1:16" ht="14.25" customHeight="1" x14ac:dyDescent="0.3">
      <c r="A1" s="109" t="s">
        <v>1030</v>
      </c>
      <c r="B1" s="192"/>
      <c r="I1" s="228"/>
      <c r="L1" s="299"/>
      <c r="M1" s="417"/>
    </row>
    <row r="2" spans="1:16" ht="14.25" customHeight="1" x14ac:dyDescent="0.3">
      <c r="A2" s="109"/>
      <c r="B2" s="192"/>
      <c r="I2" s="228"/>
      <c r="L2" s="299"/>
      <c r="M2" s="417"/>
    </row>
    <row r="3" spans="1:16" s="418" customFormat="1" ht="31.5" customHeight="1" x14ac:dyDescent="0.3">
      <c r="A3" s="1094" t="s">
        <v>1031</v>
      </c>
      <c r="B3" s="1094"/>
      <c r="C3" s="1094"/>
      <c r="D3" s="1094"/>
      <c r="E3" s="1094"/>
      <c r="F3" s="1094"/>
      <c r="G3" s="420"/>
      <c r="H3" s="419"/>
      <c r="I3" s="421"/>
      <c r="L3" s="422"/>
      <c r="M3" s="423"/>
    </row>
    <row r="4" spans="1:16" ht="14.25" customHeight="1" x14ac:dyDescent="0.3">
      <c r="A4" s="184"/>
      <c r="B4" s="109"/>
      <c r="I4" s="228"/>
      <c r="L4" s="299"/>
      <c r="M4" s="417"/>
    </row>
    <row r="5" spans="1:16" s="315" customFormat="1" ht="18" thickBot="1" x14ac:dyDescent="0.35">
      <c r="A5" s="119" t="s">
        <v>833</v>
      </c>
      <c r="B5" s="424"/>
      <c r="C5" s="425"/>
      <c r="D5" s="426"/>
      <c r="E5" s="427"/>
      <c r="F5" s="427"/>
      <c r="G5" s="314"/>
      <c r="H5" s="316"/>
    </row>
    <row r="6" spans="1:16" s="131" customFormat="1" ht="14.25" customHeight="1" x14ac:dyDescent="0.3">
      <c r="A6" s="269"/>
      <c r="B6" s="270"/>
      <c r="C6" s="269"/>
      <c r="D6" s="271"/>
      <c r="E6" s="272"/>
      <c r="F6" s="272"/>
      <c r="G6" s="128"/>
      <c r="H6" s="129"/>
      <c r="I6" s="234"/>
      <c r="J6" s="309"/>
      <c r="L6" s="309"/>
    </row>
    <row r="7" spans="1:16" s="131" customFormat="1" ht="12.75" customHeight="1" x14ac:dyDescent="0.3">
      <c r="A7" s="126" t="s">
        <v>710</v>
      </c>
      <c r="B7" s="127"/>
      <c r="C7" s="126"/>
      <c r="D7" s="126"/>
      <c r="E7" s="126"/>
      <c r="F7" s="126"/>
      <c r="G7" s="128"/>
      <c r="H7" s="129"/>
      <c r="I7" s="130"/>
    </row>
    <row r="8" spans="1:16" s="144" customFormat="1" x14ac:dyDescent="0.3">
      <c r="A8" s="399"/>
      <c r="B8" s="401"/>
      <c r="C8" s="402"/>
      <c r="D8" s="428"/>
      <c r="E8" s="317"/>
      <c r="F8" s="317" t="s">
        <v>604</v>
      </c>
      <c r="G8" s="404"/>
      <c r="H8" s="429"/>
      <c r="M8" s="131"/>
      <c r="O8" s="146"/>
      <c r="P8" s="146"/>
    </row>
    <row r="9" spans="1:16" s="144" customFormat="1" x14ac:dyDescent="0.3">
      <c r="A9" s="142"/>
      <c r="B9" s="143"/>
      <c r="D9" s="145"/>
      <c r="E9" s="146"/>
      <c r="F9" s="146"/>
      <c r="G9" s="147"/>
      <c r="M9" s="131"/>
      <c r="O9" s="146"/>
      <c r="P9" s="146"/>
    </row>
    <row r="10" spans="1:16" s="131" customFormat="1" x14ac:dyDescent="0.3">
      <c r="A10" s="159"/>
      <c r="B10" s="156"/>
      <c r="C10" s="157"/>
      <c r="D10" s="158"/>
      <c r="E10" s="159"/>
      <c r="F10" s="160"/>
      <c r="G10" s="128"/>
      <c r="H10" s="157"/>
    </row>
    <row r="11" spans="1:16" s="154" customFormat="1" ht="15.6" x14ac:dyDescent="0.3">
      <c r="A11" s="430" t="s">
        <v>999</v>
      </c>
      <c r="B11" s="149" t="s">
        <v>834</v>
      </c>
      <c r="C11" s="150"/>
      <c r="D11" s="151"/>
      <c r="E11" s="150"/>
      <c r="F11" s="152">
        <f>'2.1 REK. Kol. steza'!F14</f>
        <v>3000</v>
      </c>
      <c r="G11" s="153"/>
      <c r="H11" s="150"/>
    </row>
    <row r="12" spans="1:16" s="154" customFormat="1" ht="15.6" x14ac:dyDescent="0.3">
      <c r="A12" s="430"/>
      <c r="B12" s="149"/>
      <c r="C12" s="150"/>
      <c r="D12" s="151"/>
      <c r="E12" s="150"/>
      <c r="F12" s="152"/>
      <c r="G12" s="153"/>
      <c r="H12" s="150"/>
    </row>
    <row r="13" spans="1:16" s="154" customFormat="1" ht="15.6" x14ac:dyDescent="0.3">
      <c r="A13" s="981" t="s">
        <v>212</v>
      </c>
      <c r="B13" s="149" t="s">
        <v>835</v>
      </c>
      <c r="C13" s="150"/>
      <c r="D13" s="151"/>
      <c r="E13" s="150"/>
      <c r="F13" s="152">
        <f>'2.2 REK. CR'!F17</f>
        <v>2400</v>
      </c>
      <c r="G13" s="153"/>
      <c r="H13" s="150"/>
    </row>
    <row r="14" spans="1:16" s="154" customFormat="1" ht="15.6" x14ac:dyDescent="0.3">
      <c r="A14" s="430"/>
      <c r="B14" s="149"/>
      <c r="C14" s="150"/>
      <c r="D14" s="151"/>
      <c r="E14" s="150"/>
      <c r="F14" s="152"/>
      <c r="G14" s="153"/>
      <c r="H14" s="150"/>
    </row>
    <row r="15" spans="1:16" s="154" customFormat="1" ht="16.2" thickBot="1" x14ac:dyDescent="0.35">
      <c r="A15" s="168"/>
      <c r="B15" s="169"/>
      <c r="C15" s="170"/>
      <c r="D15" s="171"/>
      <c r="E15" s="170"/>
      <c r="F15" s="172"/>
      <c r="G15" s="153"/>
      <c r="H15" s="150"/>
    </row>
    <row r="16" spans="1:16" s="130" customFormat="1" ht="12" thickTop="1" x14ac:dyDescent="0.3">
      <c r="A16" s="173"/>
      <c r="B16" s="174"/>
      <c r="C16" s="175"/>
      <c r="D16" s="176"/>
      <c r="E16" s="176"/>
      <c r="F16" s="177"/>
      <c r="G16" s="178"/>
      <c r="H16" s="129"/>
      <c r="P16" s="179"/>
    </row>
    <row r="17" spans="1:16" s="154" customFormat="1" ht="15.6" x14ac:dyDescent="0.3">
      <c r="A17" s="161"/>
      <c r="B17" s="162"/>
      <c r="C17" s="150"/>
      <c r="D17" s="151" t="s">
        <v>711</v>
      </c>
      <c r="E17" s="150"/>
      <c r="F17" s="152">
        <f>F11+F13</f>
        <v>5400</v>
      </c>
      <c r="G17" s="153"/>
      <c r="H17" s="163"/>
    </row>
    <row r="18" spans="1:16" s="130" customFormat="1" ht="11.4" x14ac:dyDescent="0.3">
      <c r="A18" s="129"/>
      <c r="B18" s="164"/>
      <c r="C18" s="129"/>
      <c r="D18" s="165"/>
      <c r="E18" s="126"/>
      <c r="F18" s="126"/>
      <c r="G18" s="166"/>
      <c r="H18" s="129"/>
    </row>
    <row r="19" spans="1:16" s="154" customFormat="1" ht="15.6" x14ac:dyDescent="0.3">
      <c r="A19" s="161"/>
      <c r="B19" s="162"/>
      <c r="C19" s="167">
        <v>0.22</v>
      </c>
      <c r="D19" s="151" t="s">
        <v>712</v>
      </c>
      <c r="E19" s="150"/>
      <c r="F19" s="152">
        <f>ROUND(F17*0.22,2)</f>
        <v>1188</v>
      </c>
      <c r="G19" s="153"/>
      <c r="H19" s="163"/>
    </row>
    <row r="20" spans="1:16" s="154" customFormat="1" ht="16.2" thickBot="1" x14ac:dyDescent="0.35">
      <c r="A20" s="168"/>
      <c r="B20" s="169"/>
      <c r="C20" s="170"/>
      <c r="D20" s="171"/>
      <c r="E20" s="170"/>
      <c r="F20" s="172"/>
      <c r="G20" s="153"/>
      <c r="H20" s="150"/>
    </row>
    <row r="21" spans="1:16" s="130" customFormat="1" ht="12" thickTop="1" x14ac:dyDescent="0.3">
      <c r="A21" s="173"/>
      <c r="B21" s="174"/>
      <c r="C21" s="175"/>
      <c r="D21" s="176"/>
      <c r="E21" s="176"/>
      <c r="F21" s="177"/>
      <c r="G21" s="178"/>
      <c r="H21" s="129"/>
      <c r="P21" s="179"/>
    </row>
    <row r="22" spans="1:16" s="154" customFormat="1" ht="15.6" x14ac:dyDescent="0.3">
      <c r="A22" s="161"/>
      <c r="B22" s="162"/>
      <c r="C22" s="150"/>
      <c r="D22" s="151" t="s">
        <v>713</v>
      </c>
      <c r="E22" s="150"/>
      <c r="F22" s="152">
        <f>F17+F19</f>
        <v>6588</v>
      </c>
      <c r="G22" s="153"/>
      <c r="H22" s="163"/>
    </row>
    <row r="23" spans="1:16" s="130" customFormat="1" ht="11.4" x14ac:dyDescent="0.3">
      <c r="A23" s="129"/>
      <c r="B23" s="182"/>
      <c r="C23" s="181"/>
      <c r="D23" s="183"/>
      <c r="E23" s="184"/>
      <c r="F23" s="184"/>
      <c r="G23" s="166"/>
      <c r="H23" s="129"/>
    </row>
    <row r="24" spans="1:16" s="186" customFormat="1" ht="11.4" x14ac:dyDescent="0.3">
      <c r="A24" s="181"/>
      <c r="B24" s="182"/>
      <c r="C24" s="181"/>
      <c r="D24" s="183"/>
      <c r="E24" s="184"/>
      <c r="F24" s="184"/>
      <c r="G24" s="185"/>
      <c r="H24" s="181"/>
    </row>
    <row r="25" spans="1:16" s="186" customFormat="1" ht="11.4" x14ac:dyDescent="0.3">
      <c r="A25" s="181"/>
      <c r="B25" s="182"/>
      <c r="C25" s="181"/>
      <c r="D25" s="183"/>
      <c r="E25" s="184"/>
      <c r="F25" s="184"/>
      <c r="G25" s="185"/>
      <c r="H25" s="181"/>
    </row>
    <row r="26" spans="1:16" s="186" customFormat="1" ht="11.4" x14ac:dyDescent="0.3">
      <c r="A26" s="181"/>
      <c r="B26" s="182"/>
      <c r="C26" s="181"/>
      <c r="D26" s="183"/>
      <c r="E26" s="184"/>
      <c r="F26" s="184"/>
      <c r="G26" s="185"/>
      <c r="H26" s="181"/>
    </row>
    <row r="27" spans="1:16" s="186" customFormat="1" ht="11.4" x14ac:dyDescent="0.3">
      <c r="A27" s="181"/>
      <c r="B27" s="182"/>
      <c r="C27" s="181"/>
      <c r="D27" s="183"/>
      <c r="E27" s="184"/>
      <c r="F27" s="184"/>
      <c r="G27" s="185"/>
      <c r="H27" s="181"/>
    </row>
    <row r="28" spans="1:16" s="186" customFormat="1" ht="11.4" x14ac:dyDescent="0.3">
      <c r="A28" s="181"/>
      <c r="B28" s="182"/>
      <c r="C28" s="181"/>
      <c r="D28" s="183"/>
      <c r="E28" s="184"/>
      <c r="F28" s="184"/>
      <c r="G28" s="185"/>
      <c r="H28" s="181"/>
    </row>
    <row r="29" spans="1:16" s="186" customFormat="1" ht="11.4" x14ac:dyDescent="0.3">
      <c r="A29" s="181"/>
      <c r="B29" s="182"/>
      <c r="C29" s="181"/>
      <c r="D29" s="183"/>
      <c r="E29" s="184"/>
      <c r="F29" s="184"/>
      <c r="G29" s="185"/>
      <c r="H29" s="181"/>
    </row>
    <row r="30" spans="1:16" s="186" customFormat="1" ht="11.4" x14ac:dyDescent="0.3">
      <c r="A30" s="181"/>
      <c r="B30" s="182"/>
      <c r="C30" s="181"/>
      <c r="D30" s="183"/>
      <c r="E30" s="184"/>
      <c r="F30" s="184"/>
      <c r="G30" s="185"/>
      <c r="H30" s="181"/>
    </row>
    <row r="31" spans="1:16" s="186" customFormat="1" ht="11.4" x14ac:dyDescent="0.3">
      <c r="A31" s="181"/>
      <c r="B31" s="182"/>
      <c r="C31" s="181"/>
      <c r="D31" s="183"/>
      <c r="E31" s="184"/>
      <c r="F31" s="184"/>
      <c r="G31" s="185"/>
      <c r="H31" s="181"/>
    </row>
    <row r="32" spans="1:16" s="186" customFormat="1" ht="11.4" x14ac:dyDescent="0.3">
      <c r="A32" s="181"/>
      <c r="B32" s="182"/>
      <c r="C32" s="181"/>
      <c r="D32" s="183"/>
      <c r="E32" s="184"/>
      <c r="F32" s="184"/>
      <c r="G32" s="185"/>
      <c r="H32" s="181"/>
    </row>
    <row r="33" spans="1:8" s="186" customFormat="1" ht="11.4" x14ac:dyDescent="0.3">
      <c r="A33" s="181"/>
      <c r="B33" s="182"/>
      <c r="C33" s="181"/>
      <c r="D33" s="183"/>
      <c r="E33" s="184"/>
      <c r="F33" s="184"/>
      <c r="G33" s="185"/>
      <c r="H33" s="181"/>
    </row>
    <row r="34" spans="1:8" s="186" customFormat="1" ht="11.4" x14ac:dyDescent="0.3">
      <c r="A34" s="181"/>
      <c r="B34" s="182"/>
      <c r="C34" s="181"/>
      <c r="D34" s="183"/>
      <c r="E34" s="184"/>
      <c r="F34" s="184"/>
      <c r="G34" s="185"/>
      <c r="H34" s="181"/>
    </row>
    <row r="35" spans="1:8" s="186" customFormat="1" ht="11.4" x14ac:dyDescent="0.3">
      <c r="A35" s="181"/>
      <c r="B35" s="182"/>
      <c r="C35" s="181"/>
      <c r="D35" s="183"/>
      <c r="E35" s="184"/>
      <c r="F35" s="184"/>
      <c r="G35" s="185"/>
      <c r="H35" s="181"/>
    </row>
    <row r="36" spans="1:8" s="186" customFormat="1" ht="11.4" x14ac:dyDescent="0.3">
      <c r="A36" s="181"/>
      <c r="B36" s="182"/>
      <c r="C36" s="181"/>
      <c r="D36" s="183"/>
      <c r="E36" s="184"/>
      <c r="F36" s="184"/>
      <c r="G36" s="185"/>
      <c r="H36" s="181"/>
    </row>
    <row r="37" spans="1:8" s="186" customFormat="1" ht="11.4" x14ac:dyDescent="0.3">
      <c r="A37" s="181"/>
      <c r="B37" s="182"/>
      <c r="C37" s="181"/>
      <c r="D37" s="183"/>
      <c r="E37" s="184"/>
      <c r="F37" s="184"/>
      <c r="G37" s="185"/>
      <c r="H37" s="181"/>
    </row>
    <row r="38" spans="1:8" s="186" customFormat="1" ht="11.4" x14ac:dyDescent="0.3">
      <c r="A38" s="181"/>
      <c r="B38" s="182"/>
      <c r="C38" s="181"/>
      <c r="D38" s="183"/>
      <c r="E38" s="184"/>
      <c r="F38" s="184"/>
      <c r="G38" s="185"/>
      <c r="H38" s="181"/>
    </row>
    <row r="39" spans="1:8" s="186" customFormat="1" ht="11.4" x14ac:dyDescent="0.3">
      <c r="A39" s="181"/>
      <c r="B39" s="182"/>
      <c r="C39" s="181"/>
      <c r="D39" s="183"/>
      <c r="E39" s="184"/>
      <c r="F39" s="184"/>
      <c r="G39" s="185"/>
      <c r="H39" s="181"/>
    </row>
    <row r="40" spans="1:8" s="186" customFormat="1" ht="11.4" x14ac:dyDescent="0.3">
      <c r="A40" s="181"/>
      <c r="B40" s="182"/>
      <c r="C40" s="181"/>
      <c r="D40" s="183"/>
      <c r="E40" s="184"/>
      <c r="F40" s="184"/>
      <c r="G40" s="185"/>
      <c r="H40" s="181"/>
    </row>
    <row r="41" spans="1:8" s="186" customFormat="1" ht="11.4" x14ac:dyDescent="0.3">
      <c r="A41" s="181"/>
      <c r="B41" s="182"/>
      <c r="C41" s="181"/>
      <c r="D41" s="183"/>
      <c r="E41" s="184"/>
      <c r="F41" s="184"/>
      <c r="G41" s="185"/>
      <c r="H41" s="181"/>
    </row>
    <row r="42" spans="1:8" s="186" customFormat="1" ht="11.4" x14ac:dyDescent="0.3">
      <c r="A42" s="181"/>
      <c r="B42" s="182" t="s">
        <v>90</v>
      </c>
      <c r="C42" s="181"/>
      <c r="D42" s="183"/>
      <c r="E42" s="184"/>
      <c r="F42" s="184"/>
      <c r="G42" s="185"/>
      <c r="H42" s="181"/>
    </row>
    <row r="43" spans="1:8" s="186" customFormat="1" ht="11.4" x14ac:dyDescent="0.3">
      <c r="A43" s="181"/>
      <c r="B43" s="182"/>
      <c r="C43" s="181"/>
      <c r="D43" s="183"/>
      <c r="E43" s="184"/>
      <c r="F43" s="184"/>
      <c r="G43" s="185"/>
      <c r="H43" s="181"/>
    </row>
    <row r="44" spans="1:8" s="186" customFormat="1" ht="11.4" x14ac:dyDescent="0.3">
      <c r="A44" s="181"/>
      <c r="B44" s="182"/>
      <c r="C44" s="181"/>
      <c r="D44" s="183"/>
      <c r="E44" s="184"/>
      <c r="F44" s="184"/>
      <c r="G44" s="185"/>
      <c r="H44" s="181"/>
    </row>
    <row r="45" spans="1:8" s="186" customFormat="1" ht="11.4" x14ac:dyDescent="0.3">
      <c r="A45" s="181"/>
      <c r="B45" s="182"/>
      <c r="C45" s="181"/>
      <c r="D45" s="183"/>
      <c r="E45" s="184"/>
      <c r="F45" s="184"/>
      <c r="G45" s="185"/>
      <c r="H45" s="181"/>
    </row>
    <row r="46" spans="1:8" s="186" customFormat="1" ht="11.4" x14ac:dyDescent="0.3">
      <c r="A46" s="181"/>
      <c r="B46" s="182" t="s">
        <v>718</v>
      </c>
      <c r="C46" s="181"/>
      <c r="D46" s="183"/>
      <c r="E46" s="184"/>
      <c r="F46" s="184"/>
      <c r="G46" s="185"/>
      <c r="H46" s="181"/>
    </row>
    <row r="47" spans="1:8" s="186" customFormat="1" ht="11.4" x14ac:dyDescent="0.3">
      <c r="A47" s="181"/>
      <c r="B47" s="182"/>
      <c r="C47" s="181"/>
      <c r="D47" s="183"/>
      <c r="E47" s="184"/>
      <c r="F47" s="184"/>
      <c r="G47" s="185"/>
      <c r="H47" s="181"/>
    </row>
    <row r="48" spans="1:8" s="186" customFormat="1" ht="11.4" x14ac:dyDescent="0.3">
      <c r="A48" s="181"/>
      <c r="B48" s="182"/>
      <c r="C48" s="181"/>
      <c r="D48" s="183"/>
      <c r="E48" s="184"/>
      <c r="F48" s="184"/>
      <c r="G48" s="185"/>
      <c r="H48" s="181"/>
    </row>
    <row r="49" spans="1:8" s="186" customFormat="1" ht="11.4" x14ac:dyDescent="0.3">
      <c r="A49" s="181"/>
      <c r="B49" s="182"/>
      <c r="C49" s="181"/>
      <c r="D49" s="183"/>
      <c r="E49" s="184"/>
      <c r="F49" s="184"/>
      <c r="G49" s="185"/>
      <c r="H49" s="181"/>
    </row>
    <row r="50" spans="1:8" s="186" customFormat="1" ht="11.4" x14ac:dyDescent="0.3">
      <c r="A50" s="181"/>
      <c r="B50" s="182"/>
      <c r="C50" s="181"/>
      <c r="D50" s="183"/>
      <c r="E50" s="184"/>
      <c r="F50" s="184"/>
      <c r="G50" s="185"/>
      <c r="H50" s="181"/>
    </row>
    <row r="51" spans="1:8" s="186" customFormat="1" ht="11.4" x14ac:dyDescent="0.3">
      <c r="A51" s="181"/>
      <c r="B51" s="182"/>
      <c r="C51" s="181"/>
      <c r="D51" s="183"/>
      <c r="E51" s="184"/>
      <c r="F51" s="184"/>
      <c r="G51" s="185"/>
      <c r="H51" s="181"/>
    </row>
    <row r="52" spans="1:8" s="186" customFormat="1" ht="11.4" x14ac:dyDescent="0.3">
      <c r="A52" s="181"/>
      <c r="B52" s="182"/>
      <c r="C52" s="181"/>
      <c r="D52" s="183"/>
      <c r="E52" s="184"/>
      <c r="F52" s="184"/>
      <c r="G52" s="185"/>
      <c r="H52" s="181"/>
    </row>
    <row r="53" spans="1:8" s="186" customFormat="1" ht="11.4" x14ac:dyDescent="0.3">
      <c r="A53" s="181"/>
      <c r="B53" s="182"/>
      <c r="C53" s="181"/>
      <c r="D53" s="183"/>
      <c r="E53" s="184"/>
      <c r="F53" s="184"/>
      <c r="G53" s="185"/>
      <c r="H53" s="181"/>
    </row>
    <row r="54" spans="1:8" s="186" customFormat="1" ht="11.4" x14ac:dyDescent="0.3">
      <c r="A54" s="181"/>
      <c r="B54" s="182"/>
      <c r="C54" s="181"/>
      <c r="D54" s="183"/>
      <c r="E54" s="184"/>
      <c r="F54" s="184"/>
      <c r="G54" s="185"/>
      <c r="H54" s="181"/>
    </row>
    <row r="55" spans="1:8" s="186" customFormat="1" ht="11.4" x14ac:dyDescent="0.3">
      <c r="A55" s="181"/>
      <c r="B55" s="182"/>
      <c r="C55" s="181"/>
      <c r="D55" s="183"/>
      <c r="E55" s="184"/>
      <c r="F55" s="184"/>
      <c r="G55" s="185"/>
      <c r="H55" s="181"/>
    </row>
    <row r="56" spans="1:8" s="186" customFormat="1" ht="11.4" x14ac:dyDescent="0.3">
      <c r="A56" s="181"/>
      <c r="B56" s="182"/>
      <c r="C56" s="181"/>
      <c r="D56" s="183"/>
      <c r="E56" s="184"/>
      <c r="F56" s="184"/>
      <c r="G56" s="185"/>
      <c r="H56" s="181"/>
    </row>
    <row r="57" spans="1:8" s="186" customFormat="1" ht="11.4" x14ac:dyDescent="0.3">
      <c r="A57" s="181"/>
      <c r="B57" s="182"/>
      <c r="C57" s="181"/>
      <c r="D57" s="183"/>
      <c r="E57" s="184"/>
      <c r="F57" s="184"/>
      <c r="G57" s="185"/>
      <c r="H57" s="181"/>
    </row>
    <row r="58" spans="1:8" s="186" customFormat="1" ht="11.4" x14ac:dyDescent="0.3">
      <c r="A58" s="181"/>
      <c r="B58" s="182"/>
      <c r="C58" s="181"/>
      <c r="D58" s="183"/>
      <c r="E58" s="184"/>
      <c r="F58" s="184"/>
      <c r="G58" s="185"/>
      <c r="H58" s="181"/>
    </row>
    <row r="59" spans="1:8" s="186" customFormat="1" ht="11.4" x14ac:dyDescent="0.3">
      <c r="A59" s="181"/>
      <c r="B59" s="182"/>
      <c r="C59" s="181"/>
      <c r="D59" s="183"/>
      <c r="E59" s="184"/>
      <c r="F59" s="184"/>
      <c r="G59" s="185"/>
      <c r="H59" s="181"/>
    </row>
    <row r="60" spans="1:8" s="186" customFormat="1" ht="11.4" x14ac:dyDescent="0.3">
      <c r="A60" s="181"/>
      <c r="B60" s="182"/>
      <c r="C60" s="181"/>
      <c r="D60" s="183"/>
      <c r="E60" s="184"/>
      <c r="F60" s="184"/>
      <c r="G60" s="185"/>
      <c r="H60" s="181"/>
    </row>
    <row r="61" spans="1:8" s="186" customFormat="1" ht="11.4" x14ac:dyDescent="0.3">
      <c r="A61" s="181"/>
      <c r="B61" s="182"/>
      <c r="C61" s="181"/>
      <c r="D61" s="183"/>
      <c r="E61" s="184"/>
      <c r="F61" s="184"/>
      <c r="G61" s="185"/>
      <c r="H61" s="181"/>
    </row>
    <row r="62" spans="1:8" s="186" customFormat="1" ht="11.4" x14ac:dyDescent="0.3">
      <c r="A62" s="181"/>
      <c r="B62" s="182"/>
      <c r="C62" s="181"/>
      <c r="D62" s="183"/>
      <c r="E62" s="184"/>
      <c r="F62" s="184"/>
      <c r="G62" s="185"/>
      <c r="H62" s="181"/>
    </row>
    <row r="63" spans="1:8" s="186" customFormat="1" ht="11.4" x14ac:dyDescent="0.3">
      <c r="A63" s="181"/>
      <c r="B63" s="182"/>
      <c r="C63" s="181"/>
      <c r="D63" s="183"/>
      <c r="E63" s="184"/>
      <c r="F63" s="184"/>
      <c r="G63" s="185"/>
      <c r="H63" s="181"/>
    </row>
    <row r="64" spans="1:8" s="186" customFormat="1" ht="11.4" x14ac:dyDescent="0.3">
      <c r="A64" s="181"/>
      <c r="B64" s="182"/>
      <c r="C64" s="181"/>
      <c r="D64" s="183"/>
      <c r="E64" s="184"/>
      <c r="F64" s="184"/>
      <c r="G64" s="185"/>
      <c r="H64" s="181"/>
    </row>
    <row r="65" spans="1:8" s="186" customFormat="1" ht="11.4" x14ac:dyDescent="0.3">
      <c r="A65" s="181"/>
      <c r="B65" s="182"/>
      <c r="C65" s="181"/>
      <c r="D65" s="183"/>
      <c r="E65" s="184"/>
      <c r="F65" s="184"/>
      <c r="G65" s="185"/>
      <c r="H65" s="181"/>
    </row>
    <row r="66" spans="1:8" s="186" customFormat="1" ht="11.4" x14ac:dyDescent="0.3">
      <c r="A66" s="181"/>
      <c r="B66" s="182"/>
      <c r="C66" s="181"/>
      <c r="D66" s="183"/>
      <c r="E66" s="184"/>
      <c r="F66" s="184"/>
      <c r="G66" s="185"/>
      <c r="H66" s="181"/>
    </row>
    <row r="67" spans="1:8" s="186" customFormat="1" ht="11.4" x14ac:dyDescent="0.3">
      <c r="A67" s="181"/>
      <c r="B67" s="182"/>
      <c r="C67" s="181"/>
      <c r="D67" s="183"/>
      <c r="E67" s="184"/>
      <c r="F67" s="184"/>
      <c r="G67" s="185"/>
      <c r="H67" s="181"/>
    </row>
    <row r="68" spans="1:8" s="186" customFormat="1" ht="11.4" x14ac:dyDescent="0.3">
      <c r="A68" s="181"/>
      <c r="B68" s="182"/>
      <c r="C68" s="181"/>
      <c r="D68" s="183"/>
      <c r="E68" s="184"/>
      <c r="F68" s="184"/>
      <c r="G68" s="185"/>
      <c r="H68" s="181"/>
    </row>
    <row r="69" spans="1:8" s="186" customFormat="1" ht="11.4" x14ac:dyDescent="0.3">
      <c r="A69" s="181"/>
      <c r="B69" s="182"/>
      <c r="C69" s="181"/>
      <c r="D69" s="183"/>
      <c r="E69" s="184"/>
      <c r="F69" s="184"/>
      <c r="G69" s="185"/>
      <c r="H69" s="181"/>
    </row>
    <row r="70" spans="1:8" s="186" customFormat="1" ht="11.4" x14ac:dyDescent="0.3">
      <c r="A70" s="181"/>
      <c r="B70" s="182"/>
      <c r="C70" s="181"/>
      <c r="D70" s="183"/>
      <c r="E70" s="184"/>
      <c r="F70" s="184"/>
      <c r="G70" s="185"/>
      <c r="H70" s="181"/>
    </row>
    <row r="71" spans="1:8" s="186" customFormat="1" ht="11.4" x14ac:dyDescent="0.3">
      <c r="A71" s="181"/>
      <c r="B71" s="182"/>
      <c r="C71" s="181"/>
      <c r="D71" s="183"/>
      <c r="E71" s="184"/>
      <c r="F71" s="184"/>
      <c r="G71" s="185"/>
      <c r="H71" s="181"/>
    </row>
    <row r="72" spans="1:8" s="186" customFormat="1" ht="11.4" x14ac:dyDescent="0.3">
      <c r="A72" s="181"/>
      <c r="B72" s="182"/>
      <c r="C72" s="181"/>
      <c r="D72" s="183"/>
      <c r="E72" s="184"/>
      <c r="F72" s="184"/>
      <c r="G72" s="185"/>
      <c r="H72" s="181"/>
    </row>
    <row r="73" spans="1:8" s="186" customFormat="1" ht="11.4" x14ac:dyDescent="0.3">
      <c r="A73" s="181"/>
      <c r="B73" s="182"/>
      <c r="C73" s="181"/>
      <c r="D73" s="183"/>
      <c r="E73" s="184"/>
      <c r="F73" s="184"/>
      <c r="G73" s="185"/>
      <c r="H73" s="181"/>
    </row>
    <row r="74" spans="1:8" s="186" customFormat="1" ht="11.4" x14ac:dyDescent="0.3">
      <c r="A74" s="181"/>
      <c r="B74" s="182"/>
      <c r="C74" s="181"/>
      <c r="D74" s="183"/>
      <c r="E74" s="184"/>
      <c r="F74" s="184"/>
      <c r="G74" s="185"/>
      <c r="H74" s="181"/>
    </row>
    <row r="75" spans="1:8" s="186" customFormat="1" ht="11.4" x14ac:dyDescent="0.3">
      <c r="A75" s="181"/>
      <c r="B75" s="182"/>
      <c r="C75" s="181"/>
      <c r="D75" s="183"/>
      <c r="E75" s="184"/>
      <c r="F75" s="184"/>
      <c r="G75" s="185"/>
      <c r="H75" s="181"/>
    </row>
    <row r="76" spans="1:8" s="186" customFormat="1" ht="11.4" x14ac:dyDescent="0.3">
      <c r="A76" s="181"/>
      <c r="B76" s="182"/>
      <c r="C76" s="181"/>
      <c r="D76" s="183"/>
      <c r="E76" s="184"/>
      <c r="F76" s="184"/>
      <c r="G76" s="185"/>
      <c r="H76" s="181"/>
    </row>
    <row r="77" spans="1:8" s="186" customFormat="1" ht="11.4" x14ac:dyDescent="0.3">
      <c r="A77" s="181"/>
      <c r="B77" s="182"/>
      <c r="C77" s="181"/>
      <c r="D77" s="183"/>
      <c r="E77" s="184"/>
      <c r="F77" s="184"/>
      <c r="G77" s="185"/>
      <c r="H77" s="181"/>
    </row>
    <row r="78" spans="1:8" s="186" customFormat="1" ht="11.4" x14ac:dyDescent="0.3">
      <c r="A78" s="181"/>
      <c r="B78" s="182"/>
      <c r="C78" s="181"/>
      <c r="D78" s="183"/>
      <c r="E78" s="184"/>
      <c r="F78" s="184"/>
      <c r="G78" s="185"/>
      <c r="H78" s="181"/>
    </row>
    <row r="79" spans="1:8" s="186" customFormat="1" ht="11.4" x14ac:dyDescent="0.3">
      <c r="A79" s="181"/>
      <c r="B79" s="182"/>
      <c r="C79" s="181"/>
      <c r="D79" s="183"/>
      <c r="E79" s="184"/>
      <c r="F79" s="184"/>
      <c r="G79" s="185"/>
      <c r="H79" s="181"/>
    </row>
    <row r="80" spans="1:8" s="186" customFormat="1" ht="11.4" x14ac:dyDescent="0.3">
      <c r="A80" s="181"/>
      <c r="B80" s="182"/>
      <c r="C80" s="181"/>
      <c r="D80" s="183"/>
      <c r="E80" s="184"/>
      <c r="F80" s="184"/>
      <c r="G80" s="185"/>
      <c r="H80" s="181"/>
    </row>
    <row r="81" spans="1:8" s="186" customFormat="1" ht="11.4" x14ac:dyDescent="0.3">
      <c r="A81" s="181"/>
      <c r="B81" s="182"/>
      <c r="C81" s="181"/>
      <c r="D81" s="183"/>
      <c r="E81" s="184"/>
      <c r="F81" s="184"/>
      <c r="G81" s="185"/>
      <c r="H81" s="181"/>
    </row>
    <row r="82" spans="1:8" s="186" customFormat="1" ht="11.4" x14ac:dyDescent="0.3">
      <c r="A82" s="181"/>
      <c r="B82" s="182"/>
      <c r="C82" s="181"/>
      <c r="D82" s="183"/>
      <c r="E82" s="184"/>
      <c r="F82" s="184"/>
      <c r="G82" s="185"/>
      <c r="H82" s="181"/>
    </row>
    <row r="83" spans="1:8" s="186" customFormat="1" ht="11.4" x14ac:dyDescent="0.3">
      <c r="A83" s="181"/>
      <c r="B83" s="182"/>
      <c r="C83" s="181"/>
      <c r="D83" s="183"/>
      <c r="E83" s="184"/>
      <c r="F83" s="184"/>
      <c r="G83" s="185"/>
      <c r="H83" s="181"/>
    </row>
    <row r="84" spans="1:8" s="186" customFormat="1" ht="11.4" x14ac:dyDescent="0.3">
      <c r="A84" s="181"/>
      <c r="B84" s="182"/>
      <c r="C84" s="181"/>
      <c r="D84" s="183"/>
      <c r="E84" s="184"/>
      <c r="F84" s="184"/>
      <c r="G84" s="185"/>
      <c r="H84" s="181"/>
    </row>
    <row r="85" spans="1:8" s="186" customFormat="1" ht="11.4" x14ac:dyDescent="0.3">
      <c r="A85" s="181"/>
      <c r="B85" s="182"/>
      <c r="C85" s="181"/>
      <c r="D85" s="183"/>
      <c r="E85" s="184"/>
      <c r="F85" s="184"/>
      <c r="G85" s="185"/>
      <c r="H85" s="181"/>
    </row>
    <row r="86" spans="1:8" s="186" customFormat="1" ht="11.4" x14ac:dyDescent="0.3">
      <c r="A86" s="181"/>
      <c r="B86" s="182"/>
      <c r="C86" s="181"/>
      <c r="D86" s="183"/>
      <c r="E86" s="184"/>
      <c r="F86" s="184"/>
      <c r="G86" s="185"/>
      <c r="H86" s="181"/>
    </row>
    <row r="87" spans="1:8" s="186" customFormat="1" ht="11.4" x14ac:dyDescent="0.3">
      <c r="A87" s="181"/>
      <c r="B87" s="182"/>
      <c r="C87" s="181"/>
      <c r="D87" s="183"/>
      <c r="E87" s="184"/>
      <c r="F87" s="184"/>
      <c r="G87" s="185"/>
      <c r="H87" s="181"/>
    </row>
    <row r="88" spans="1:8" s="186" customFormat="1" ht="11.4" x14ac:dyDescent="0.3">
      <c r="A88" s="181"/>
      <c r="B88" s="182"/>
      <c r="C88" s="181"/>
      <c r="D88" s="183"/>
      <c r="E88" s="184"/>
      <c r="F88" s="184"/>
      <c r="G88" s="185"/>
      <c r="H88" s="181"/>
    </row>
    <row r="89" spans="1:8" s="186" customFormat="1" ht="11.4" x14ac:dyDescent="0.3">
      <c r="A89" s="181"/>
      <c r="B89" s="182"/>
      <c r="C89" s="181"/>
      <c r="D89" s="183"/>
      <c r="E89" s="184"/>
      <c r="F89" s="184"/>
      <c r="G89" s="185"/>
      <c r="H89" s="181"/>
    </row>
    <row r="90" spans="1:8" s="186" customFormat="1" ht="11.4" x14ac:dyDescent="0.3">
      <c r="A90" s="181"/>
      <c r="B90" s="182"/>
      <c r="C90" s="181"/>
      <c r="D90" s="183"/>
      <c r="E90" s="184"/>
      <c r="F90" s="184"/>
      <c r="G90" s="185"/>
      <c r="H90" s="181"/>
    </row>
    <row r="91" spans="1:8" s="186" customFormat="1" ht="11.4" x14ac:dyDescent="0.3">
      <c r="A91" s="181"/>
      <c r="B91" s="182"/>
      <c r="C91" s="181"/>
      <c r="D91" s="183"/>
      <c r="E91" s="184"/>
      <c r="F91" s="184"/>
      <c r="G91" s="185"/>
      <c r="H91" s="181"/>
    </row>
    <row r="92" spans="1:8" s="186" customFormat="1" ht="11.4" x14ac:dyDescent="0.3">
      <c r="A92" s="181"/>
      <c r="B92" s="182"/>
      <c r="C92" s="181"/>
      <c r="D92" s="183"/>
      <c r="E92" s="184"/>
      <c r="F92" s="184"/>
      <c r="G92" s="185"/>
      <c r="H92" s="181"/>
    </row>
    <row r="93" spans="1:8" s="186" customFormat="1" ht="11.4" x14ac:dyDescent="0.3">
      <c r="A93" s="181"/>
      <c r="B93" s="182"/>
      <c r="C93" s="181"/>
      <c r="D93" s="183"/>
      <c r="E93" s="184"/>
      <c r="F93" s="184"/>
      <c r="G93" s="185"/>
      <c r="H93" s="181"/>
    </row>
    <row r="94" spans="1:8" s="186" customFormat="1" ht="11.4" x14ac:dyDescent="0.3">
      <c r="A94" s="181"/>
      <c r="B94" s="182"/>
      <c r="C94" s="181"/>
      <c r="D94" s="183"/>
      <c r="E94" s="184"/>
      <c r="F94" s="184"/>
      <c r="G94" s="185"/>
      <c r="H94" s="181"/>
    </row>
    <row r="95" spans="1:8" s="186" customFormat="1" ht="11.4" x14ac:dyDescent="0.3">
      <c r="A95" s="181"/>
      <c r="B95" s="182"/>
      <c r="C95" s="181"/>
      <c r="D95" s="183"/>
      <c r="E95" s="184"/>
      <c r="F95" s="184"/>
      <c r="G95" s="185"/>
      <c r="H95" s="181"/>
    </row>
    <row r="96" spans="1:8" s="186" customFormat="1" ht="11.4" x14ac:dyDescent="0.3">
      <c r="A96" s="181"/>
      <c r="B96" s="182"/>
      <c r="C96" s="181"/>
      <c r="D96" s="183"/>
      <c r="E96" s="184"/>
      <c r="F96" s="184"/>
      <c r="G96" s="185"/>
      <c r="H96" s="181"/>
    </row>
    <row r="97" spans="1:8" s="186" customFormat="1" ht="11.4" x14ac:dyDescent="0.3">
      <c r="A97" s="181"/>
      <c r="B97" s="182"/>
      <c r="C97" s="181"/>
      <c r="D97" s="183"/>
      <c r="E97" s="184"/>
      <c r="F97" s="184"/>
      <c r="G97" s="185"/>
      <c r="H97" s="181"/>
    </row>
    <row r="98" spans="1:8" s="186" customFormat="1" ht="11.4" x14ac:dyDescent="0.3">
      <c r="A98" s="181"/>
      <c r="B98" s="182"/>
      <c r="C98" s="181"/>
      <c r="D98" s="183"/>
      <c r="E98" s="184"/>
      <c r="F98" s="184"/>
      <c r="G98" s="185"/>
      <c r="H98" s="181"/>
    </row>
    <row r="99" spans="1:8" s="186" customFormat="1" ht="11.4" x14ac:dyDescent="0.3">
      <c r="A99" s="181"/>
      <c r="B99" s="182"/>
      <c r="C99" s="181"/>
      <c r="D99" s="183"/>
      <c r="E99" s="184"/>
      <c r="F99" s="184"/>
      <c r="G99" s="185"/>
      <c r="H99" s="181"/>
    </row>
    <row r="100" spans="1:8" s="186" customFormat="1" ht="11.4" x14ac:dyDescent="0.3">
      <c r="A100" s="181"/>
      <c r="B100" s="182"/>
      <c r="C100" s="181"/>
      <c r="D100" s="183"/>
      <c r="E100" s="184"/>
      <c r="F100" s="184"/>
      <c r="G100" s="185"/>
      <c r="H100" s="181"/>
    </row>
    <row r="101" spans="1:8" s="186" customFormat="1" ht="11.4" x14ac:dyDescent="0.3">
      <c r="A101" s="181"/>
      <c r="B101" s="182"/>
      <c r="C101" s="181"/>
      <c r="D101" s="183"/>
      <c r="E101" s="184"/>
      <c r="F101" s="184"/>
      <c r="G101" s="185"/>
      <c r="H101" s="181"/>
    </row>
    <row r="102" spans="1:8" s="186" customFormat="1" ht="11.4" x14ac:dyDescent="0.3">
      <c r="A102" s="181"/>
      <c r="B102" s="182"/>
      <c r="C102" s="181"/>
      <c r="D102" s="183"/>
      <c r="E102" s="184"/>
      <c r="F102" s="184"/>
      <c r="G102" s="185"/>
      <c r="H102" s="181"/>
    </row>
    <row r="103" spans="1:8" s="186" customFormat="1" ht="11.4" x14ac:dyDescent="0.3">
      <c r="A103" s="181"/>
      <c r="B103" s="182"/>
      <c r="C103" s="181"/>
      <c r="D103" s="183"/>
      <c r="E103" s="184"/>
      <c r="F103" s="184"/>
      <c r="G103" s="185"/>
      <c r="H103" s="181"/>
    </row>
    <row r="104" spans="1:8" s="186" customFormat="1" ht="11.4" x14ac:dyDescent="0.3">
      <c r="A104" s="181"/>
      <c r="B104" s="182"/>
      <c r="C104" s="181"/>
      <c r="D104" s="183"/>
      <c r="E104" s="184"/>
      <c r="F104" s="184"/>
      <c r="G104" s="185"/>
      <c r="H104" s="181"/>
    </row>
    <row r="105" spans="1:8" s="186" customFormat="1" ht="11.4" x14ac:dyDescent="0.3">
      <c r="A105" s="181"/>
      <c r="B105" s="182"/>
      <c r="C105" s="181"/>
      <c r="D105" s="183"/>
      <c r="E105" s="184"/>
      <c r="F105" s="184"/>
      <c r="G105" s="185"/>
      <c r="H105" s="181"/>
    </row>
    <row r="106" spans="1:8" s="186" customFormat="1" ht="11.4" x14ac:dyDescent="0.3">
      <c r="A106" s="181"/>
      <c r="B106" s="182"/>
      <c r="C106" s="181"/>
      <c r="D106" s="183"/>
      <c r="E106" s="184"/>
      <c r="F106" s="184"/>
      <c r="G106" s="185"/>
      <c r="H106" s="181"/>
    </row>
    <row r="107" spans="1:8" s="186" customFormat="1" ht="11.4" x14ac:dyDescent="0.3">
      <c r="A107" s="181"/>
      <c r="B107" s="182"/>
      <c r="C107" s="181"/>
      <c r="D107" s="183"/>
      <c r="E107" s="184"/>
      <c r="F107" s="184"/>
      <c r="G107" s="185"/>
      <c r="H107" s="181"/>
    </row>
    <row r="108" spans="1:8" s="186" customFormat="1" ht="11.4" x14ac:dyDescent="0.3">
      <c r="A108" s="181"/>
      <c r="B108" s="182"/>
      <c r="C108" s="181"/>
      <c r="D108" s="183"/>
      <c r="E108" s="184"/>
      <c r="F108" s="184"/>
      <c r="G108" s="185"/>
      <c r="H108" s="181"/>
    </row>
    <row r="109" spans="1:8" s="186" customFormat="1" ht="11.4" x14ac:dyDescent="0.3">
      <c r="A109" s="181"/>
      <c r="B109" s="182"/>
      <c r="C109" s="181"/>
      <c r="D109" s="183"/>
      <c r="E109" s="184"/>
      <c r="F109" s="184"/>
      <c r="G109" s="185"/>
      <c r="H109" s="181"/>
    </row>
    <row r="110" spans="1:8" s="186" customFormat="1" ht="11.4" x14ac:dyDescent="0.3">
      <c r="A110" s="181"/>
      <c r="B110" s="182"/>
      <c r="C110" s="181"/>
      <c r="D110" s="183"/>
      <c r="E110" s="184"/>
      <c r="F110" s="184"/>
      <c r="G110" s="185"/>
      <c r="H110" s="181"/>
    </row>
    <row r="111" spans="1:8" s="186" customFormat="1" ht="11.4" x14ac:dyDescent="0.3">
      <c r="A111" s="181"/>
      <c r="B111" s="182"/>
      <c r="C111" s="181"/>
      <c r="D111" s="183"/>
      <c r="E111" s="184"/>
      <c r="F111" s="184"/>
      <c r="G111" s="185"/>
      <c r="H111" s="181"/>
    </row>
    <row r="112" spans="1:8" s="186" customFormat="1" ht="11.4" x14ac:dyDescent="0.3">
      <c r="A112" s="181"/>
      <c r="B112" s="182"/>
      <c r="C112" s="181"/>
      <c r="D112" s="183"/>
      <c r="E112" s="184"/>
      <c r="F112" s="184"/>
      <c r="G112" s="185"/>
      <c r="H112" s="181"/>
    </row>
    <row r="113" spans="1:8" s="186" customFormat="1" ht="11.4" x14ac:dyDescent="0.3">
      <c r="A113" s="181"/>
      <c r="B113" s="182"/>
      <c r="C113" s="181"/>
      <c r="D113" s="183"/>
      <c r="E113" s="184"/>
      <c r="F113" s="184"/>
      <c r="G113" s="185"/>
      <c r="H113" s="181"/>
    </row>
    <row r="114" spans="1:8" s="186" customFormat="1" ht="11.4" x14ac:dyDescent="0.3">
      <c r="A114" s="181"/>
      <c r="B114" s="182"/>
      <c r="C114" s="181"/>
      <c r="D114" s="183"/>
      <c r="E114" s="184"/>
      <c r="F114" s="184"/>
      <c r="G114" s="185"/>
      <c r="H114" s="181"/>
    </row>
    <row r="115" spans="1:8" s="186" customFormat="1" ht="11.4" x14ac:dyDescent="0.3">
      <c r="A115" s="181"/>
      <c r="B115" s="182"/>
      <c r="C115" s="181"/>
      <c r="D115" s="183"/>
      <c r="E115" s="184"/>
      <c r="F115" s="184"/>
      <c r="G115" s="185"/>
      <c r="H115" s="181"/>
    </row>
    <row r="116" spans="1:8" s="186" customFormat="1" ht="11.4" x14ac:dyDescent="0.3">
      <c r="A116" s="181"/>
      <c r="B116" s="182"/>
      <c r="C116" s="181"/>
      <c r="D116" s="183"/>
      <c r="E116" s="184"/>
      <c r="F116" s="184"/>
      <c r="G116" s="185"/>
      <c r="H116" s="181"/>
    </row>
    <row r="117" spans="1:8" s="186" customFormat="1" ht="11.4" x14ac:dyDescent="0.3">
      <c r="A117" s="181"/>
      <c r="B117" s="182"/>
      <c r="C117" s="181"/>
      <c r="D117" s="183"/>
      <c r="E117" s="184"/>
      <c r="F117" s="184"/>
      <c r="G117" s="185"/>
      <c r="H117" s="181"/>
    </row>
    <row r="118" spans="1:8" s="186" customFormat="1" ht="11.4" x14ac:dyDescent="0.3">
      <c r="A118" s="181"/>
      <c r="B118" s="182"/>
      <c r="C118" s="181"/>
      <c r="D118" s="183"/>
      <c r="E118" s="184"/>
      <c r="F118" s="184"/>
      <c r="G118" s="185"/>
      <c r="H118" s="181"/>
    </row>
    <row r="119" spans="1:8" s="186" customFormat="1" ht="11.4" x14ac:dyDescent="0.3">
      <c r="A119" s="181"/>
      <c r="B119" s="182"/>
      <c r="C119" s="181"/>
      <c r="D119" s="183"/>
      <c r="E119" s="184"/>
      <c r="F119" s="184"/>
      <c r="G119" s="185"/>
      <c r="H119" s="181"/>
    </row>
    <row r="120" spans="1:8" s="186" customFormat="1" ht="11.4" x14ac:dyDescent="0.3">
      <c r="A120" s="181"/>
      <c r="B120" s="182"/>
      <c r="C120" s="181"/>
      <c r="D120" s="183"/>
      <c r="E120" s="184"/>
      <c r="F120" s="184"/>
      <c r="G120" s="185"/>
      <c r="H120" s="181"/>
    </row>
    <row r="121" spans="1:8" s="186" customFormat="1" x14ac:dyDescent="0.3">
      <c r="A121" s="181"/>
      <c r="B121" s="188"/>
      <c r="C121" s="181"/>
      <c r="D121" s="183"/>
      <c r="E121" s="184"/>
      <c r="F121" s="184">
        <v>30</v>
      </c>
      <c r="G121" s="185"/>
      <c r="H121" s="181"/>
    </row>
    <row r="122" spans="1:8" s="186" customFormat="1" ht="11.4" x14ac:dyDescent="0.3">
      <c r="A122" s="181"/>
      <c r="B122" s="182"/>
      <c r="C122" s="181"/>
      <c r="D122" s="183"/>
      <c r="E122" s="184"/>
      <c r="F122" s="184"/>
      <c r="G122" s="185"/>
      <c r="H122" s="181"/>
    </row>
  </sheetData>
  <mergeCells count="1">
    <mergeCell ref="A3:F3"/>
  </mergeCells>
  <pageMargins left="0.98425196850393704" right="0.39370078740157483" top="0.98425196850393704" bottom="0.74803149606299213" header="0" footer="0.39370078740157483"/>
  <pageSetup paperSize="9" scale="75" firstPageNumber="0" orientation="portrait" horizontalDpi="300" verticalDpi="300" r:id="rId1"/>
  <headerFooter alignWithMargins="0">
    <oddHeader>&amp;R&amp;"Projekt,Običajno"&amp;72p&amp;L_x000D__x000D_&amp;9</oddHeader>
    <oddFooter>&amp;C&amp;6 &amp; List: &amp;A&amp;R &amp; &amp;9 &amp; 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P119"/>
  <sheetViews>
    <sheetView view="pageBreakPreview" zoomScale="120" zoomScaleNormal="100" zoomScaleSheetLayoutView="120" workbookViewId="0">
      <selection activeCell="F19" sqref="F19"/>
    </sheetView>
  </sheetViews>
  <sheetFormatPr defaultRowHeight="13.2" x14ac:dyDescent="0.3"/>
  <cols>
    <col min="1" max="1" width="4.44140625" style="187" customWidth="1"/>
    <col min="2" max="2" width="30.5546875" style="188" customWidth="1"/>
    <col min="3" max="3" width="10.109375" style="187" customWidth="1"/>
    <col min="4" max="4" width="25.33203125" style="189" customWidth="1"/>
    <col min="5" max="5" width="2.44140625" style="190" customWidth="1"/>
    <col min="6" max="6" width="18.6640625" style="190" customWidth="1"/>
    <col min="7" max="7" width="20.44140625" style="191" customWidth="1"/>
    <col min="8" max="8" width="19.44140625" style="187" customWidth="1"/>
    <col min="9" max="9" width="11" style="192" customWidth="1"/>
    <col min="10" max="10" width="10.109375" style="192" customWidth="1"/>
    <col min="11" max="11" width="9.109375" style="192"/>
    <col min="12" max="12" width="16.6640625" style="192" customWidth="1"/>
    <col min="13" max="13" width="9.88671875" style="192" customWidth="1"/>
    <col min="14" max="14" width="2.5546875" style="192" bestFit="1" customWidth="1"/>
    <col min="15" max="15" width="9.109375" style="192"/>
    <col min="16" max="16" width="9" style="192" customWidth="1"/>
    <col min="17" max="256" width="9.109375" style="192"/>
    <col min="257" max="257" width="4.44140625" style="192" customWidth="1"/>
    <col min="258" max="258" width="30.5546875" style="192" customWidth="1"/>
    <col min="259" max="259" width="10.109375" style="192" customWidth="1"/>
    <col min="260" max="260" width="25.33203125" style="192" customWidth="1"/>
    <col min="261" max="261" width="2.44140625" style="192" customWidth="1"/>
    <col min="262" max="262" width="18.6640625" style="192" customWidth="1"/>
    <col min="263" max="263" width="20.44140625" style="192" customWidth="1"/>
    <col min="264" max="264" width="19.44140625" style="192" customWidth="1"/>
    <col min="265" max="265" width="11" style="192" customWidth="1"/>
    <col min="266" max="266" width="10.109375" style="192" customWidth="1"/>
    <col min="267" max="267" width="9.109375" style="192"/>
    <col min="268" max="268" width="16.6640625" style="192" customWidth="1"/>
    <col min="269" max="269" width="9.88671875" style="192" customWidth="1"/>
    <col min="270" max="270" width="2.5546875" style="192" bestFit="1" customWidth="1"/>
    <col min="271" max="271" width="9.109375" style="192"/>
    <col min="272" max="272" width="9" style="192" customWidth="1"/>
    <col min="273" max="512" width="9.109375" style="192"/>
    <col min="513" max="513" width="4.44140625" style="192" customWidth="1"/>
    <col min="514" max="514" width="30.5546875" style="192" customWidth="1"/>
    <col min="515" max="515" width="10.109375" style="192" customWidth="1"/>
    <col min="516" max="516" width="25.33203125" style="192" customWidth="1"/>
    <col min="517" max="517" width="2.44140625" style="192" customWidth="1"/>
    <col min="518" max="518" width="18.6640625" style="192" customWidth="1"/>
    <col min="519" max="519" width="20.44140625" style="192" customWidth="1"/>
    <col min="520" max="520" width="19.44140625" style="192" customWidth="1"/>
    <col min="521" max="521" width="11" style="192" customWidth="1"/>
    <col min="522" max="522" width="10.109375" style="192" customWidth="1"/>
    <col min="523" max="523" width="9.109375" style="192"/>
    <col min="524" max="524" width="16.6640625" style="192" customWidth="1"/>
    <col min="525" max="525" width="9.88671875" style="192" customWidth="1"/>
    <col min="526" max="526" width="2.5546875" style="192" bestFit="1" customWidth="1"/>
    <col min="527" max="527" width="9.109375" style="192"/>
    <col min="528" max="528" width="9" style="192" customWidth="1"/>
    <col min="529" max="768" width="9.109375" style="192"/>
    <col min="769" max="769" width="4.44140625" style="192" customWidth="1"/>
    <col min="770" max="770" width="30.5546875" style="192" customWidth="1"/>
    <col min="771" max="771" width="10.109375" style="192" customWidth="1"/>
    <col min="772" max="772" width="25.33203125" style="192" customWidth="1"/>
    <col min="773" max="773" width="2.44140625" style="192" customWidth="1"/>
    <col min="774" max="774" width="18.6640625" style="192" customWidth="1"/>
    <col min="775" max="775" width="20.44140625" style="192" customWidth="1"/>
    <col min="776" max="776" width="19.44140625" style="192" customWidth="1"/>
    <col min="777" max="777" width="11" style="192" customWidth="1"/>
    <col min="778" max="778" width="10.109375" style="192" customWidth="1"/>
    <col min="779" max="779" width="9.109375" style="192"/>
    <col min="780" max="780" width="16.6640625" style="192" customWidth="1"/>
    <col min="781" max="781" width="9.88671875" style="192" customWidth="1"/>
    <col min="782" max="782" width="2.5546875" style="192" bestFit="1" customWidth="1"/>
    <col min="783" max="783" width="9.109375" style="192"/>
    <col min="784" max="784" width="9" style="192" customWidth="1"/>
    <col min="785" max="1024" width="9.109375" style="192"/>
    <col min="1025" max="1025" width="4.44140625" style="192" customWidth="1"/>
    <col min="1026" max="1026" width="30.5546875" style="192" customWidth="1"/>
    <col min="1027" max="1027" width="10.109375" style="192" customWidth="1"/>
    <col min="1028" max="1028" width="25.33203125" style="192" customWidth="1"/>
    <col min="1029" max="1029" width="2.44140625" style="192" customWidth="1"/>
    <col min="1030" max="1030" width="18.6640625" style="192" customWidth="1"/>
    <col min="1031" max="1031" width="20.44140625" style="192" customWidth="1"/>
    <col min="1032" max="1032" width="19.44140625" style="192" customWidth="1"/>
    <col min="1033" max="1033" width="11" style="192" customWidth="1"/>
    <col min="1034" max="1034" width="10.109375" style="192" customWidth="1"/>
    <col min="1035" max="1035" width="9.109375" style="192"/>
    <col min="1036" max="1036" width="16.6640625" style="192" customWidth="1"/>
    <col min="1037" max="1037" width="9.88671875" style="192" customWidth="1"/>
    <col min="1038" max="1038" width="2.5546875" style="192" bestFit="1" customWidth="1"/>
    <col min="1039" max="1039" width="9.109375" style="192"/>
    <col min="1040" max="1040" width="9" style="192" customWidth="1"/>
    <col min="1041" max="1280" width="9.109375" style="192"/>
    <col min="1281" max="1281" width="4.44140625" style="192" customWidth="1"/>
    <col min="1282" max="1282" width="30.5546875" style="192" customWidth="1"/>
    <col min="1283" max="1283" width="10.109375" style="192" customWidth="1"/>
    <col min="1284" max="1284" width="25.33203125" style="192" customWidth="1"/>
    <col min="1285" max="1285" width="2.44140625" style="192" customWidth="1"/>
    <col min="1286" max="1286" width="18.6640625" style="192" customWidth="1"/>
    <col min="1287" max="1287" width="20.44140625" style="192" customWidth="1"/>
    <col min="1288" max="1288" width="19.44140625" style="192" customWidth="1"/>
    <col min="1289" max="1289" width="11" style="192" customWidth="1"/>
    <col min="1290" max="1290" width="10.109375" style="192" customWidth="1"/>
    <col min="1291" max="1291" width="9.109375" style="192"/>
    <col min="1292" max="1292" width="16.6640625" style="192" customWidth="1"/>
    <col min="1293" max="1293" width="9.88671875" style="192" customWidth="1"/>
    <col min="1294" max="1294" width="2.5546875" style="192" bestFit="1" customWidth="1"/>
    <col min="1295" max="1295" width="9.109375" style="192"/>
    <col min="1296" max="1296" width="9" style="192" customWidth="1"/>
    <col min="1297" max="1536" width="9.109375" style="192"/>
    <col min="1537" max="1537" width="4.44140625" style="192" customWidth="1"/>
    <col min="1538" max="1538" width="30.5546875" style="192" customWidth="1"/>
    <col min="1539" max="1539" width="10.109375" style="192" customWidth="1"/>
    <col min="1540" max="1540" width="25.33203125" style="192" customWidth="1"/>
    <col min="1541" max="1541" width="2.44140625" style="192" customWidth="1"/>
    <col min="1542" max="1542" width="18.6640625" style="192" customWidth="1"/>
    <col min="1543" max="1543" width="20.44140625" style="192" customWidth="1"/>
    <col min="1544" max="1544" width="19.44140625" style="192" customWidth="1"/>
    <col min="1545" max="1545" width="11" style="192" customWidth="1"/>
    <col min="1546" max="1546" width="10.109375" style="192" customWidth="1"/>
    <col min="1547" max="1547" width="9.109375" style="192"/>
    <col min="1548" max="1548" width="16.6640625" style="192" customWidth="1"/>
    <col min="1549" max="1549" width="9.88671875" style="192" customWidth="1"/>
    <col min="1550" max="1550" width="2.5546875" style="192" bestFit="1" customWidth="1"/>
    <col min="1551" max="1551" width="9.109375" style="192"/>
    <col min="1552" max="1552" width="9" style="192" customWidth="1"/>
    <col min="1553" max="1792" width="9.109375" style="192"/>
    <col min="1793" max="1793" width="4.44140625" style="192" customWidth="1"/>
    <col min="1794" max="1794" width="30.5546875" style="192" customWidth="1"/>
    <col min="1795" max="1795" width="10.109375" style="192" customWidth="1"/>
    <col min="1796" max="1796" width="25.33203125" style="192" customWidth="1"/>
    <col min="1797" max="1797" width="2.44140625" style="192" customWidth="1"/>
    <col min="1798" max="1798" width="18.6640625" style="192" customWidth="1"/>
    <col min="1799" max="1799" width="20.44140625" style="192" customWidth="1"/>
    <col min="1800" max="1800" width="19.44140625" style="192" customWidth="1"/>
    <col min="1801" max="1801" width="11" style="192" customWidth="1"/>
    <col min="1802" max="1802" width="10.109375" style="192" customWidth="1"/>
    <col min="1803" max="1803" width="9.109375" style="192"/>
    <col min="1804" max="1804" width="16.6640625" style="192" customWidth="1"/>
    <col min="1805" max="1805" width="9.88671875" style="192" customWidth="1"/>
    <col min="1806" max="1806" width="2.5546875" style="192" bestFit="1" customWidth="1"/>
    <col min="1807" max="1807" width="9.109375" style="192"/>
    <col min="1808" max="1808" width="9" style="192" customWidth="1"/>
    <col min="1809" max="2048" width="9.109375" style="192"/>
    <col min="2049" max="2049" width="4.44140625" style="192" customWidth="1"/>
    <col min="2050" max="2050" width="30.5546875" style="192" customWidth="1"/>
    <col min="2051" max="2051" width="10.109375" style="192" customWidth="1"/>
    <col min="2052" max="2052" width="25.33203125" style="192" customWidth="1"/>
    <col min="2053" max="2053" width="2.44140625" style="192" customWidth="1"/>
    <col min="2054" max="2054" width="18.6640625" style="192" customWidth="1"/>
    <col min="2055" max="2055" width="20.44140625" style="192" customWidth="1"/>
    <col min="2056" max="2056" width="19.44140625" style="192" customWidth="1"/>
    <col min="2057" max="2057" width="11" style="192" customWidth="1"/>
    <col min="2058" max="2058" width="10.109375" style="192" customWidth="1"/>
    <col min="2059" max="2059" width="9.109375" style="192"/>
    <col min="2060" max="2060" width="16.6640625" style="192" customWidth="1"/>
    <col min="2061" max="2061" width="9.88671875" style="192" customWidth="1"/>
    <col min="2062" max="2062" width="2.5546875" style="192" bestFit="1" customWidth="1"/>
    <col min="2063" max="2063" width="9.109375" style="192"/>
    <col min="2064" max="2064" width="9" style="192" customWidth="1"/>
    <col min="2065" max="2304" width="9.109375" style="192"/>
    <col min="2305" max="2305" width="4.44140625" style="192" customWidth="1"/>
    <col min="2306" max="2306" width="30.5546875" style="192" customWidth="1"/>
    <col min="2307" max="2307" width="10.109375" style="192" customWidth="1"/>
    <col min="2308" max="2308" width="25.33203125" style="192" customWidth="1"/>
    <col min="2309" max="2309" width="2.44140625" style="192" customWidth="1"/>
    <col min="2310" max="2310" width="18.6640625" style="192" customWidth="1"/>
    <col min="2311" max="2311" width="20.44140625" style="192" customWidth="1"/>
    <col min="2312" max="2312" width="19.44140625" style="192" customWidth="1"/>
    <col min="2313" max="2313" width="11" style="192" customWidth="1"/>
    <col min="2314" max="2314" width="10.109375" style="192" customWidth="1"/>
    <col min="2315" max="2315" width="9.109375" style="192"/>
    <col min="2316" max="2316" width="16.6640625" style="192" customWidth="1"/>
    <col min="2317" max="2317" width="9.88671875" style="192" customWidth="1"/>
    <col min="2318" max="2318" width="2.5546875" style="192" bestFit="1" customWidth="1"/>
    <col min="2319" max="2319" width="9.109375" style="192"/>
    <col min="2320" max="2320" width="9" style="192" customWidth="1"/>
    <col min="2321" max="2560" width="9.109375" style="192"/>
    <col min="2561" max="2561" width="4.44140625" style="192" customWidth="1"/>
    <col min="2562" max="2562" width="30.5546875" style="192" customWidth="1"/>
    <col min="2563" max="2563" width="10.109375" style="192" customWidth="1"/>
    <col min="2564" max="2564" width="25.33203125" style="192" customWidth="1"/>
    <col min="2565" max="2565" width="2.44140625" style="192" customWidth="1"/>
    <col min="2566" max="2566" width="18.6640625" style="192" customWidth="1"/>
    <col min="2567" max="2567" width="20.44140625" style="192" customWidth="1"/>
    <col min="2568" max="2568" width="19.44140625" style="192" customWidth="1"/>
    <col min="2569" max="2569" width="11" style="192" customWidth="1"/>
    <col min="2570" max="2570" width="10.109375" style="192" customWidth="1"/>
    <col min="2571" max="2571" width="9.109375" style="192"/>
    <col min="2572" max="2572" width="16.6640625" style="192" customWidth="1"/>
    <col min="2573" max="2573" width="9.88671875" style="192" customWidth="1"/>
    <col min="2574" max="2574" width="2.5546875" style="192" bestFit="1" customWidth="1"/>
    <col min="2575" max="2575" width="9.109375" style="192"/>
    <col min="2576" max="2576" width="9" style="192" customWidth="1"/>
    <col min="2577" max="2816" width="9.109375" style="192"/>
    <col min="2817" max="2817" width="4.44140625" style="192" customWidth="1"/>
    <col min="2818" max="2818" width="30.5546875" style="192" customWidth="1"/>
    <col min="2819" max="2819" width="10.109375" style="192" customWidth="1"/>
    <col min="2820" max="2820" width="25.33203125" style="192" customWidth="1"/>
    <col min="2821" max="2821" width="2.44140625" style="192" customWidth="1"/>
    <col min="2822" max="2822" width="18.6640625" style="192" customWidth="1"/>
    <col min="2823" max="2823" width="20.44140625" style="192" customWidth="1"/>
    <col min="2824" max="2824" width="19.44140625" style="192" customWidth="1"/>
    <col min="2825" max="2825" width="11" style="192" customWidth="1"/>
    <col min="2826" max="2826" width="10.109375" style="192" customWidth="1"/>
    <col min="2827" max="2827" width="9.109375" style="192"/>
    <col min="2828" max="2828" width="16.6640625" style="192" customWidth="1"/>
    <col min="2829" max="2829" width="9.88671875" style="192" customWidth="1"/>
    <col min="2830" max="2830" width="2.5546875" style="192" bestFit="1" customWidth="1"/>
    <col min="2831" max="2831" width="9.109375" style="192"/>
    <col min="2832" max="2832" width="9" style="192" customWidth="1"/>
    <col min="2833" max="3072" width="9.109375" style="192"/>
    <col min="3073" max="3073" width="4.44140625" style="192" customWidth="1"/>
    <col min="3074" max="3074" width="30.5546875" style="192" customWidth="1"/>
    <col min="3075" max="3075" width="10.109375" style="192" customWidth="1"/>
    <col min="3076" max="3076" width="25.33203125" style="192" customWidth="1"/>
    <col min="3077" max="3077" width="2.44140625" style="192" customWidth="1"/>
    <col min="3078" max="3078" width="18.6640625" style="192" customWidth="1"/>
    <col min="3079" max="3079" width="20.44140625" style="192" customWidth="1"/>
    <col min="3080" max="3080" width="19.44140625" style="192" customWidth="1"/>
    <col min="3081" max="3081" width="11" style="192" customWidth="1"/>
    <col min="3082" max="3082" width="10.109375" style="192" customWidth="1"/>
    <col min="3083" max="3083" width="9.109375" style="192"/>
    <col min="3084" max="3084" width="16.6640625" style="192" customWidth="1"/>
    <col min="3085" max="3085" width="9.88671875" style="192" customWidth="1"/>
    <col min="3086" max="3086" width="2.5546875" style="192" bestFit="1" customWidth="1"/>
    <col min="3087" max="3087" width="9.109375" style="192"/>
    <col min="3088" max="3088" width="9" style="192" customWidth="1"/>
    <col min="3089" max="3328" width="9.109375" style="192"/>
    <col min="3329" max="3329" width="4.44140625" style="192" customWidth="1"/>
    <col min="3330" max="3330" width="30.5546875" style="192" customWidth="1"/>
    <col min="3331" max="3331" width="10.109375" style="192" customWidth="1"/>
    <col min="3332" max="3332" width="25.33203125" style="192" customWidth="1"/>
    <col min="3333" max="3333" width="2.44140625" style="192" customWidth="1"/>
    <col min="3334" max="3334" width="18.6640625" style="192" customWidth="1"/>
    <col min="3335" max="3335" width="20.44140625" style="192" customWidth="1"/>
    <col min="3336" max="3336" width="19.44140625" style="192" customWidth="1"/>
    <col min="3337" max="3337" width="11" style="192" customWidth="1"/>
    <col min="3338" max="3338" width="10.109375" style="192" customWidth="1"/>
    <col min="3339" max="3339" width="9.109375" style="192"/>
    <col min="3340" max="3340" width="16.6640625" style="192" customWidth="1"/>
    <col min="3341" max="3341" width="9.88671875" style="192" customWidth="1"/>
    <col min="3342" max="3342" width="2.5546875" style="192" bestFit="1" customWidth="1"/>
    <col min="3343" max="3343" width="9.109375" style="192"/>
    <col min="3344" max="3344" width="9" style="192" customWidth="1"/>
    <col min="3345" max="3584" width="9.109375" style="192"/>
    <col min="3585" max="3585" width="4.44140625" style="192" customWidth="1"/>
    <col min="3586" max="3586" width="30.5546875" style="192" customWidth="1"/>
    <col min="3587" max="3587" width="10.109375" style="192" customWidth="1"/>
    <col min="3588" max="3588" width="25.33203125" style="192" customWidth="1"/>
    <col min="3589" max="3589" width="2.44140625" style="192" customWidth="1"/>
    <col min="3590" max="3590" width="18.6640625" style="192" customWidth="1"/>
    <col min="3591" max="3591" width="20.44140625" style="192" customWidth="1"/>
    <col min="3592" max="3592" width="19.44140625" style="192" customWidth="1"/>
    <col min="3593" max="3593" width="11" style="192" customWidth="1"/>
    <col min="3594" max="3594" width="10.109375" style="192" customWidth="1"/>
    <col min="3595" max="3595" width="9.109375" style="192"/>
    <col min="3596" max="3596" width="16.6640625" style="192" customWidth="1"/>
    <col min="3597" max="3597" width="9.88671875" style="192" customWidth="1"/>
    <col min="3598" max="3598" width="2.5546875" style="192" bestFit="1" customWidth="1"/>
    <col min="3599" max="3599" width="9.109375" style="192"/>
    <col min="3600" max="3600" width="9" style="192" customWidth="1"/>
    <col min="3601" max="3840" width="9.109375" style="192"/>
    <col min="3841" max="3841" width="4.44140625" style="192" customWidth="1"/>
    <col min="3842" max="3842" width="30.5546875" style="192" customWidth="1"/>
    <col min="3843" max="3843" width="10.109375" style="192" customWidth="1"/>
    <col min="3844" max="3844" width="25.33203125" style="192" customWidth="1"/>
    <col min="3845" max="3845" width="2.44140625" style="192" customWidth="1"/>
    <col min="3846" max="3846" width="18.6640625" style="192" customWidth="1"/>
    <col min="3847" max="3847" width="20.44140625" style="192" customWidth="1"/>
    <col min="3848" max="3848" width="19.44140625" style="192" customWidth="1"/>
    <col min="3849" max="3849" width="11" style="192" customWidth="1"/>
    <col min="3850" max="3850" width="10.109375" style="192" customWidth="1"/>
    <col min="3851" max="3851" width="9.109375" style="192"/>
    <col min="3852" max="3852" width="16.6640625" style="192" customWidth="1"/>
    <col min="3853" max="3853" width="9.88671875" style="192" customWidth="1"/>
    <col min="3854" max="3854" width="2.5546875" style="192" bestFit="1" customWidth="1"/>
    <col min="3855" max="3855" width="9.109375" style="192"/>
    <col min="3856" max="3856" width="9" style="192" customWidth="1"/>
    <col min="3857" max="4096" width="9.109375" style="192"/>
    <col min="4097" max="4097" width="4.44140625" style="192" customWidth="1"/>
    <col min="4098" max="4098" width="30.5546875" style="192" customWidth="1"/>
    <col min="4099" max="4099" width="10.109375" style="192" customWidth="1"/>
    <col min="4100" max="4100" width="25.33203125" style="192" customWidth="1"/>
    <col min="4101" max="4101" width="2.44140625" style="192" customWidth="1"/>
    <col min="4102" max="4102" width="18.6640625" style="192" customWidth="1"/>
    <col min="4103" max="4103" width="20.44140625" style="192" customWidth="1"/>
    <col min="4104" max="4104" width="19.44140625" style="192" customWidth="1"/>
    <col min="4105" max="4105" width="11" style="192" customWidth="1"/>
    <col min="4106" max="4106" width="10.109375" style="192" customWidth="1"/>
    <col min="4107" max="4107" width="9.109375" style="192"/>
    <col min="4108" max="4108" width="16.6640625" style="192" customWidth="1"/>
    <col min="4109" max="4109" width="9.88671875" style="192" customWidth="1"/>
    <col min="4110" max="4110" width="2.5546875" style="192" bestFit="1" customWidth="1"/>
    <col min="4111" max="4111" width="9.109375" style="192"/>
    <col min="4112" max="4112" width="9" style="192" customWidth="1"/>
    <col min="4113" max="4352" width="9.109375" style="192"/>
    <col min="4353" max="4353" width="4.44140625" style="192" customWidth="1"/>
    <col min="4354" max="4354" width="30.5546875" style="192" customWidth="1"/>
    <col min="4355" max="4355" width="10.109375" style="192" customWidth="1"/>
    <col min="4356" max="4356" width="25.33203125" style="192" customWidth="1"/>
    <col min="4357" max="4357" width="2.44140625" style="192" customWidth="1"/>
    <col min="4358" max="4358" width="18.6640625" style="192" customWidth="1"/>
    <col min="4359" max="4359" width="20.44140625" style="192" customWidth="1"/>
    <col min="4360" max="4360" width="19.44140625" style="192" customWidth="1"/>
    <col min="4361" max="4361" width="11" style="192" customWidth="1"/>
    <col min="4362" max="4362" width="10.109375" style="192" customWidth="1"/>
    <col min="4363" max="4363" width="9.109375" style="192"/>
    <col min="4364" max="4364" width="16.6640625" style="192" customWidth="1"/>
    <col min="4365" max="4365" width="9.88671875" style="192" customWidth="1"/>
    <col min="4366" max="4366" width="2.5546875" style="192" bestFit="1" customWidth="1"/>
    <col min="4367" max="4367" width="9.109375" style="192"/>
    <col min="4368" max="4368" width="9" style="192" customWidth="1"/>
    <col min="4369" max="4608" width="9.109375" style="192"/>
    <col min="4609" max="4609" width="4.44140625" style="192" customWidth="1"/>
    <col min="4610" max="4610" width="30.5546875" style="192" customWidth="1"/>
    <col min="4611" max="4611" width="10.109375" style="192" customWidth="1"/>
    <col min="4612" max="4612" width="25.33203125" style="192" customWidth="1"/>
    <col min="4613" max="4613" width="2.44140625" style="192" customWidth="1"/>
    <col min="4614" max="4614" width="18.6640625" style="192" customWidth="1"/>
    <col min="4615" max="4615" width="20.44140625" style="192" customWidth="1"/>
    <col min="4616" max="4616" width="19.44140625" style="192" customWidth="1"/>
    <col min="4617" max="4617" width="11" style="192" customWidth="1"/>
    <col min="4618" max="4618" width="10.109375" style="192" customWidth="1"/>
    <col min="4619" max="4619" width="9.109375" style="192"/>
    <col min="4620" max="4620" width="16.6640625" style="192" customWidth="1"/>
    <col min="4621" max="4621" width="9.88671875" style="192" customWidth="1"/>
    <col min="4622" max="4622" width="2.5546875" style="192" bestFit="1" customWidth="1"/>
    <col min="4623" max="4623" width="9.109375" style="192"/>
    <col min="4624" max="4624" width="9" style="192" customWidth="1"/>
    <col min="4625" max="4864" width="9.109375" style="192"/>
    <col min="4865" max="4865" width="4.44140625" style="192" customWidth="1"/>
    <col min="4866" max="4866" width="30.5546875" style="192" customWidth="1"/>
    <col min="4867" max="4867" width="10.109375" style="192" customWidth="1"/>
    <col min="4868" max="4868" width="25.33203125" style="192" customWidth="1"/>
    <col min="4869" max="4869" width="2.44140625" style="192" customWidth="1"/>
    <col min="4870" max="4870" width="18.6640625" style="192" customWidth="1"/>
    <col min="4871" max="4871" width="20.44140625" style="192" customWidth="1"/>
    <col min="4872" max="4872" width="19.44140625" style="192" customWidth="1"/>
    <col min="4873" max="4873" width="11" style="192" customWidth="1"/>
    <col min="4874" max="4874" width="10.109375" style="192" customWidth="1"/>
    <col min="4875" max="4875" width="9.109375" style="192"/>
    <col min="4876" max="4876" width="16.6640625" style="192" customWidth="1"/>
    <col min="4877" max="4877" width="9.88671875" style="192" customWidth="1"/>
    <col min="4878" max="4878" width="2.5546875" style="192" bestFit="1" customWidth="1"/>
    <col min="4879" max="4879" width="9.109375" style="192"/>
    <col min="4880" max="4880" width="9" style="192" customWidth="1"/>
    <col min="4881" max="5120" width="9.109375" style="192"/>
    <col min="5121" max="5121" width="4.44140625" style="192" customWidth="1"/>
    <col min="5122" max="5122" width="30.5546875" style="192" customWidth="1"/>
    <col min="5123" max="5123" width="10.109375" style="192" customWidth="1"/>
    <col min="5124" max="5124" width="25.33203125" style="192" customWidth="1"/>
    <col min="5125" max="5125" width="2.44140625" style="192" customWidth="1"/>
    <col min="5126" max="5126" width="18.6640625" style="192" customWidth="1"/>
    <col min="5127" max="5127" width="20.44140625" style="192" customWidth="1"/>
    <col min="5128" max="5128" width="19.44140625" style="192" customWidth="1"/>
    <col min="5129" max="5129" width="11" style="192" customWidth="1"/>
    <col min="5130" max="5130" width="10.109375" style="192" customWidth="1"/>
    <col min="5131" max="5131" width="9.109375" style="192"/>
    <col min="5132" max="5132" width="16.6640625" style="192" customWidth="1"/>
    <col min="5133" max="5133" width="9.88671875" style="192" customWidth="1"/>
    <col min="5134" max="5134" width="2.5546875" style="192" bestFit="1" customWidth="1"/>
    <col min="5135" max="5135" width="9.109375" style="192"/>
    <col min="5136" max="5136" width="9" style="192" customWidth="1"/>
    <col min="5137" max="5376" width="9.109375" style="192"/>
    <col min="5377" max="5377" width="4.44140625" style="192" customWidth="1"/>
    <col min="5378" max="5378" width="30.5546875" style="192" customWidth="1"/>
    <col min="5379" max="5379" width="10.109375" style="192" customWidth="1"/>
    <col min="5380" max="5380" width="25.33203125" style="192" customWidth="1"/>
    <col min="5381" max="5381" width="2.44140625" style="192" customWidth="1"/>
    <col min="5382" max="5382" width="18.6640625" style="192" customWidth="1"/>
    <col min="5383" max="5383" width="20.44140625" style="192" customWidth="1"/>
    <col min="5384" max="5384" width="19.44140625" style="192" customWidth="1"/>
    <col min="5385" max="5385" width="11" style="192" customWidth="1"/>
    <col min="5386" max="5386" width="10.109375" style="192" customWidth="1"/>
    <col min="5387" max="5387" width="9.109375" style="192"/>
    <col min="5388" max="5388" width="16.6640625" style="192" customWidth="1"/>
    <col min="5389" max="5389" width="9.88671875" style="192" customWidth="1"/>
    <col min="5390" max="5390" width="2.5546875" style="192" bestFit="1" customWidth="1"/>
    <col min="5391" max="5391" width="9.109375" style="192"/>
    <col min="5392" max="5392" width="9" style="192" customWidth="1"/>
    <col min="5393" max="5632" width="9.109375" style="192"/>
    <col min="5633" max="5633" width="4.44140625" style="192" customWidth="1"/>
    <col min="5634" max="5634" width="30.5546875" style="192" customWidth="1"/>
    <col min="5635" max="5635" width="10.109375" style="192" customWidth="1"/>
    <col min="5636" max="5636" width="25.33203125" style="192" customWidth="1"/>
    <col min="5637" max="5637" width="2.44140625" style="192" customWidth="1"/>
    <col min="5638" max="5638" width="18.6640625" style="192" customWidth="1"/>
    <col min="5639" max="5639" width="20.44140625" style="192" customWidth="1"/>
    <col min="5640" max="5640" width="19.44140625" style="192" customWidth="1"/>
    <col min="5641" max="5641" width="11" style="192" customWidth="1"/>
    <col min="5642" max="5642" width="10.109375" style="192" customWidth="1"/>
    <col min="5643" max="5643" width="9.109375" style="192"/>
    <col min="5644" max="5644" width="16.6640625" style="192" customWidth="1"/>
    <col min="5645" max="5645" width="9.88671875" style="192" customWidth="1"/>
    <col min="5646" max="5646" width="2.5546875" style="192" bestFit="1" customWidth="1"/>
    <col min="5647" max="5647" width="9.109375" style="192"/>
    <col min="5648" max="5648" width="9" style="192" customWidth="1"/>
    <col min="5649" max="5888" width="9.109375" style="192"/>
    <col min="5889" max="5889" width="4.44140625" style="192" customWidth="1"/>
    <col min="5890" max="5890" width="30.5546875" style="192" customWidth="1"/>
    <col min="5891" max="5891" width="10.109375" style="192" customWidth="1"/>
    <col min="5892" max="5892" width="25.33203125" style="192" customWidth="1"/>
    <col min="5893" max="5893" width="2.44140625" style="192" customWidth="1"/>
    <col min="5894" max="5894" width="18.6640625" style="192" customWidth="1"/>
    <col min="5895" max="5895" width="20.44140625" style="192" customWidth="1"/>
    <col min="5896" max="5896" width="19.44140625" style="192" customWidth="1"/>
    <col min="5897" max="5897" width="11" style="192" customWidth="1"/>
    <col min="5898" max="5898" width="10.109375" style="192" customWidth="1"/>
    <col min="5899" max="5899" width="9.109375" style="192"/>
    <col min="5900" max="5900" width="16.6640625" style="192" customWidth="1"/>
    <col min="5901" max="5901" width="9.88671875" style="192" customWidth="1"/>
    <col min="5902" max="5902" width="2.5546875" style="192" bestFit="1" customWidth="1"/>
    <col min="5903" max="5903" width="9.109375" style="192"/>
    <col min="5904" max="5904" width="9" style="192" customWidth="1"/>
    <col min="5905" max="6144" width="9.109375" style="192"/>
    <col min="6145" max="6145" width="4.44140625" style="192" customWidth="1"/>
    <col min="6146" max="6146" width="30.5546875" style="192" customWidth="1"/>
    <col min="6147" max="6147" width="10.109375" style="192" customWidth="1"/>
    <col min="6148" max="6148" width="25.33203125" style="192" customWidth="1"/>
    <col min="6149" max="6149" width="2.44140625" style="192" customWidth="1"/>
    <col min="6150" max="6150" width="18.6640625" style="192" customWidth="1"/>
    <col min="6151" max="6151" width="20.44140625" style="192" customWidth="1"/>
    <col min="6152" max="6152" width="19.44140625" style="192" customWidth="1"/>
    <col min="6153" max="6153" width="11" style="192" customWidth="1"/>
    <col min="6154" max="6154" width="10.109375" style="192" customWidth="1"/>
    <col min="6155" max="6155" width="9.109375" style="192"/>
    <col min="6156" max="6156" width="16.6640625" style="192" customWidth="1"/>
    <col min="6157" max="6157" width="9.88671875" style="192" customWidth="1"/>
    <col min="6158" max="6158" width="2.5546875" style="192" bestFit="1" customWidth="1"/>
    <col min="6159" max="6159" width="9.109375" style="192"/>
    <col min="6160" max="6160" width="9" style="192" customWidth="1"/>
    <col min="6161" max="6400" width="9.109375" style="192"/>
    <col min="6401" max="6401" width="4.44140625" style="192" customWidth="1"/>
    <col min="6402" max="6402" width="30.5546875" style="192" customWidth="1"/>
    <col min="6403" max="6403" width="10.109375" style="192" customWidth="1"/>
    <col min="6404" max="6404" width="25.33203125" style="192" customWidth="1"/>
    <col min="6405" max="6405" width="2.44140625" style="192" customWidth="1"/>
    <col min="6406" max="6406" width="18.6640625" style="192" customWidth="1"/>
    <col min="6407" max="6407" width="20.44140625" style="192" customWidth="1"/>
    <col min="6408" max="6408" width="19.44140625" style="192" customWidth="1"/>
    <col min="6409" max="6409" width="11" style="192" customWidth="1"/>
    <col min="6410" max="6410" width="10.109375" style="192" customWidth="1"/>
    <col min="6411" max="6411" width="9.109375" style="192"/>
    <col min="6412" max="6412" width="16.6640625" style="192" customWidth="1"/>
    <col min="6413" max="6413" width="9.88671875" style="192" customWidth="1"/>
    <col min="6414" max="6414" width="2.5546875" style="192" bestFit="1" customWidth="1"/>
    <col min="6415" max="6415" width="9.109375" style="192"/>
    <col min="6416" max="6416" width="9" style="192" customWidth="1"/>
    <col min="6417" max="6656" width="9.109375" style="192"/>
    <col min="6657" max="6657" width="4.44140625" style="192" customWidth="1"/>
    <col min="6658" max="6658" width="30.5546875" style="192" customWidth="1"/>
    <col min="6659" max="6659" width="10.109375" style="192" customWidth="1"/>
    <col min="6660" max="6660" width="25.33203125" style="192" customWidth="1"/>
    <col min="6661" max="6661" width="2.44140625" style="192" customWidth="1"/>
    <col min="6662" max="6662" width="18.6640625" style="192" customWidth="1"/>
    <col min="6663" max="6663" width="20.44140625" style="192" customWidth="1"/>
    <col min="6664" max="6664" width="19.44140625" style="192" customWidth="1"/>
    <col min="6665" max="6665" width="11" style="192" customWidth="1"/>
    <col min="6666" max="6666" width="10.109375" style="192" customWidth="1"/>
    <col min="6667" max="6667" width="9.109375" style="192"/>
    <col min="6668" max="6668" width="16.6640625" style="192" customWidth="1"/>
    <col min="6669" max="6669" width="9.88671875" style="192" customWidth="1"/>
    <col min="6670" max="6670" width="2.5546875" style="192" bestFit="1" customWidth="1"/>
    <col min="6671" max="6671" width="9.109375" style="192"/>
    <col min="6672" max="6672" width="9" style="192" customWidth="1"/>
    <col min="6673" max="6912" width="9.109375" style="192"/>
    <col min="6913" max="6913" width="4.44140625" style="192" customWidth="1"/>
    <col min="6914" max="6914" width="30.5546875" style="192" customWidth="1"/>
    <col min="6915" max="6915" width="10.109375" style="192" customWidth="1"/>
    <col min="6916" max="6916" width="25.33203125" style="192" customWidth="1"/>
    <col min="6917" max="6917" width="2.44140625" style="192" customWidth="1"/>
    <col min="6918" max="6918" width="18.6640625" style="192" customWidth="1"/>
    <col min="6919" max="6919" width="20.44140625" style="192" customWidth="1"/>
    <col min="6920" max="6920" width="19.44140625" style="192" customWidth="1"/>
    <col min="6921" max="6921" width="11" style="192" customWidth="1"/>
    <col min="6922" max="6922" width="10.109375" style="192" customWidth="1"/>
    <col min="6923" max="6923" width="9.109375" style="192"/>
    <col min="6924" max="6924" width="16.6640625" style="192" customWidth="1"/>
    <col min="6925" max="6925" width="9.88671875" style="192" customWidth="1"/>
    <col min="6926" max="6926" width="2.5546875" style="192" bestFit="1" customWidth="1"/>
    <col min="6927" max="6927" width="9.109375" style="192"/>
    <col min="6928" max="6928" width="9" style="192" customWidth="1"/>
    <col min="6929" max="7168" width="9.109375" style="192"/>
    <col min="7169" max="7169" width="4.44140625" style="192" customWidth="1"/>
    <col min="7170" max="7170" width="30.5546875" style="192" customWidth="1"/>
    <col min="7171" max="7171" width="10.109375" style="192" customWidth="1"/>
    <col min="7172" max="7172" width="25.33203125" style="192" customWidth="1"/>
    <col min="7173" max="7173" width="2.44140625" style="192" customWidth="1"/>
    <col min="7174" max="7174" width="18.6640625" style="192" customWidth="1"/>
    <col min="7175" max="7175" width="20.44140625" style="192" customWidth="1"/>
    <col min="7176" max="7176" width="19.44140625" style="192" customWidth="1"/>
    <col min="7177" max="7177" width="11" style="192" customWidth="1"/>
    <col min="7178" max="7178" width="10.109375" style="192" customWidth="1"/>
    <col min="7179" max="7179" width="9.109375" style="192"/>
    <col min="7180" max="7180" width="16.6640625" style="192" customWidth="1"/>
    <col min="7181" max="7181" width="9.88671875" style="192" customWidth="1"/>
    <col min="7182" max="7182" width="2.5546875" style="192" bestFit="1" customWidth="1"/>
    <col min="7183" max="7183" width="9.109375" style="192"/>
    <col min="7184" max="7184" width="9" style="192" customWidth="1"/>
    <col min="7185" max="7424" width="9.109375" style="192"/>
    <col min="7425" max="7425" width="4.44140625" style="192" customWidth="1"/>
    <col min="7426" max="7426" width="30.5546875" style="192" customWidth="1"/>
    <col min="7427" max="7427" width="10.109375" style="192" customWidth="1"/>
    <col min="7428" max="7428" width="25.33203125" style="192" customWidth="1"/>
    <col min="7429" max="7429" width="2.44140625" style="192" customWidth="1"/>
    <col min="7430" max="7430" width="18.6640625" style="192" customWidth="1"/>
    <col min="7431" max="7431" width="20.44140625" style="192" customWidth="1"/>
    <col min="7432" max="7432" width="19.44140625" style="192" customWidth="1"/>
    <col min="7433" max="7433" width="11" style="192" customWidth="1"/>
    <col min="7434" max="7434" width="10.109375" style="192" customWidth="1"/>
    <col min="7435" max="7435" width="9.109375" style="192"/>
    <col min="7436" max="7436" width="16.6640625" style="192" customWidth="1"/>
    <col min="7437" max="7437" width="9.88671875" style="192" customWidth="1"/>
    <col min="7438" max="7438" width="2.5546875" style="192" bestFit="1" customWidth="1"/>
    <col min="7439" max="7439" width="9.109375" style="192"/>
    <col min="7440" max="7440" width="9" style="192" customWidth="1"/>
    <col min="7441" max="7680" width="9.109375" style="192"/>
    <col min="7681" max="7681" width="4.44140625" style="192" customWidth="1"/>
    <col min="7682" max="7682" width="30.5546875" style="192" customWidth="1"/>
    <col min="7683" max="7683" width="10.109375" style="192" customWidth="1"/>
    <col min="7684" max="7684" width="25.33203125" style="192" customWidth="1"/>
    <col min="7685" max="7685" width="2.44140625" style="192" customWidth="1"/>
    <col min="7686" max="7686" width="18.6640625" style="192" customWidth="1"/>
    <col min="7687" max="7687" width="20.44140625" style="192" customWidth="1"/>
    <col min="7688" max="7688" width="19.44140625" style="192" customWidth="1"/>
    <col min="7689" max="7689" width="11" style="192" customWidth="1"/>
    <col min="7690" max="7690" width="10.109375" style="192" customWidth="1"/>
    <col min="7691" max="7691" width="9.109375" style="192"/>
    <col min="7692" max="7692" width="16.6640625" style="192" customWidth="1"/>
    <col min="7693" max="7693" width="9.88671875" style="192" customWidth="1"/>
    <col min="7694" max="7694" width="2.5546875" style="192" bestFit="1" customWidth="1"/>
    <col min="7695" max="7695" width="9.109375" style="192"/>
    <col min="7696" max="7696" width="9" style="192" customWidth="1"/>
    <col min="7697" max="7936" width="9.109375" style="192"/>
    <col min="7937" max="7937" width="4.44140625" style="192" customWidth="1"/>
    <col min="7938" max="7938" width="30.5546875" style="192" customWidth="1"/>
    <col min="7939" max="7939" width="10.109375" style="192" customWidth="1"/>
    <col min="7940" max="7940" width="25.33203125" style="192" customWidth="1"/>
    <col min="7941" max="7941" width="2.44140625" style="192" customWidth="1"/>
    <col min="7942" max="7942" width="18.6640625" style="192" customWidth="1"/>
    <col min="7943" max="7943" width="20.44140625" style="192" customWidth="1"/>
    <col min="7944" max="7944" width="19.44140625" style="192" customWidth="1"/>
    <col min="7945" max="7945" width="11" style="192" customWidth="1"/>
    <col min="7946" max="7946" width="10.109375" style="192" customWidth="1"/>
    <col min="7947" max="7947" width="9.109375" style="192"/>
    <col min="7948" max="7948" width="16.6640625" style="192" customWidth="1"/>
    <col min="7949" max="7949" width="9.88671875" style="192" customWidth="1"/>
    <col min="7950" max="7950" width="2.5546875" style="192" bestFit="1" customWidth="1"/>
    <col min="7951" max="7951" width="9.109375" style="192"/>
    <col min="7952" max="7952" width="9" style="192" customWidth="1"/>
    <col min="7953" max="8192" width="9.109375" style="192"/>
    <col min="8193" max="8193" width="4.44140625" style="192" customWidth="1"/>
    <col min="8194" max="8194" width="30.5546875" style="192" customWidth="1"/>
    <col min="8195" max="8195" width="10.109375" style="192" customWidth="1"/>
    <col min="8196" max="8196" width="25.33203125" style="192" customWidth="1"/>
    <col min="8197" max="8197" width="2.44140625" style="192" customWidth="1"/>
    <col min="8198" max="8198" width="18.6640625" style="192" customWidth="1"/>
    <col min="8199" max="8199" width="20.44140625" style="192" customWidth="1"/>
    <col min="8200" max="8200" width="19.44140625" style="192" customWidth="1"/>
    <col min="8201" max="8201" width="11" style="192" customWidth="1"/>
    <col min="8202" max="8202" width="10.109375" style="192" customWidth="1"/>
    <col min="8203" max="8203" width="9.109375" style="192"/>
    <col min="8204" max="8204" width="16.6640625" style="192" customWidth="1"/>
    <col min="8205" max="8205" width="9.88671875" style="192" customWidth="1"/>
    <col min="8206" max="8206" width="2.5546875" style="192" bestFit="1" customWidth="1"/>
    <col min="8207" max="8207" width="9.109375" style="192"/>
    <col min="8208" max="8208" width="9" style="192" customWidth="1"/>
    <col min="8209" max="8448" width="9.109375" style="192"/>
    <col min="8449" max="8449" width="4.44140625" style="192" customWidth="1"/>
    <col min="8450" max="8450" width="30.5546875" style="192" customWidth="1"/>
    <col min="8451" max="8451" width="10.109375" style="192" customWidth="1"/>
    <col min="8452" max="8452" width="25.33203125" style="192" customWidth="1"/>
    <col min="8453" max="8453" width="2.44140625" style="192" customWidth="1"/>
    <col min="8454" max="8454" width="18.6640625" style="192" customWidth="1"/>
    <col min="8455" max="8455" width="20.44140625" style="192" customWidth="1"/>
    <col min="8456" max="8456" width="19.44140625" style="192" customWidth="1"/>
    <col min="8457" max="8457" width="11" style="192" customWidth="1"/>
    <col min="8458" max="8458" width="10.109375" style="192" customWidth="1"/>
    <col min="8459" max="8459" width="9.109375" style="192"/>
    <col min="8460" max="8460" width="16.6640625" style="192" customWidth="1"/>
    <col min="8461" max="8461" width="9.88671875" style="192" customWidth="1"/>
    <col min="8462" max="8462" width="2.5546875" style="192" bestFit="1" customWidth="1"/>
    <col min="8463" max="8463" width="9.109375" style="192"/>
    <col min="8464" max="8464" width="9" style="192" customWidth="1"/>
    <col min="8465" max="8704" width="9.109375" style="192"/>
    <col min="8705" max="8705" width="4.44140625" style="192" customWidth="1"/>
    <col min="8706" max="8706" width="30.5546875" style="192" customWidth="1"/>
    <col min="8707" max="8707" width="10.109375" style="192" customWidth="1"/>
    <col min="8708" max="8708" width="25.33203125" style="192" customWidth="1"/>
    <col min="8709" max="8709" width="2.44140625" style="192" customWidth="1"/>
    <col min="8710" max="8710" width="18.6640625" style="192" customWidth="1"/>
    <col min="8711" max="8711" width="20.44140625" style="192" customWidth="1"/>
    <col min="8712" max="8712" width="19.44140625" style="192" customWidth="1"/>
    <col min="8713" max="8713" width="11" style="192" customWidth="1"/>
    <col min="8714" max="8714" width="10.109375" style="192" customWidth="1"/>
    <col min="8715" max="8715" width="9.109375" style="192"/>
    <col min="8716" max="8716" width="16.6640625" style="192" customWidth="1"/>
    <col min="8717" max="8717" width="9.88671875" style="192" customWidth="1"/>
    <col min="8718" max="8718" width="2.5546875" style="192" bestFit="1" customWidth="1"/>
    <col min="8719" max="8719" width="9.109375" style="192"/>
    <col min="8720" max="8720" width="9" style="192" customWidth="1"/>
    <col min="8721" max="8960" width="9.109375" style="192"/>
    <col min="8961" max="8961" width="4.44140625" style="192" customWidth="1"/>
    <col min="8962" max="8962" width="30.5546875" style="192" customWidth="1"/>
    <col min="8963" max="8963" width="10.109375" style="192" customWidth="1"/>
    <col min="8964" max="8964" width="25.33203125" style="192" customWidth="1"/>
    <col min="8965" max="8965" width="2.44140625" style="192" customWidth="1"/>
    <col min="8966" max="8966" width="18.6640625" style="192" customWidth="1"/>
    <col min="8967" max="8967" width="20.44140625" style="192" customWidth="1"/>
    <col min="8968" max="8968" width="19.44140625" style="192" customWidth="1"/>
    <col min="8969" max="8969" width="11" style="192" customWidth="1"/>
    <col min="8970" max="8970" width="10.109375" style="192" customWidth="1"/>
    <col min="8971" max="8971" width="9.109375" style="192"/>
    <col min="8972" max="8972" width="16.6640625" style="192" customWidth="1"/>
    <col min="8973" max="8973" width="9.88671875" style="192" customWidth="1"/>
    <col min="8974" max="8974" width="2.5546875" style="192" bestFit="1" customWidth="1"/>
    <col min="8975" max="8975" width="9.109375" style="192"/>
    <col min="8976" max="8976" width="9" style="192" customWidth="1"/>
    <col min="8977" max="9216" width="9.109375" style="192"/>
    <col min="9217" max="9217" width="4.44140625" style="192" customWidth="1"/>
    <col min="9218" max="9218" width="30.5546875" style="192" customWidth="1"/>
    <col min="9219" max="9219" width="10.109375" style="192" customWidth="1"/>
    <col min="9220" max="9220" width="25.33203125" style="192" customWidth="1"/>
    <col min="9221" max="9221" width="2.44140625" style="192" customWidth="1"/>
    <col min="9222" max="9222" width="18.6640625" style="192" customWidth="1"/>
    <col min="9223" max="9223" width="20.44140625" style="192" customWidth="1"/>
    <col min="9224" max="9224" width="19.44140625" style="192" customWidth="1"/>
    <col min="9225" max="9225" width="11" style="192" customWidth="1"/>
    <col min="9226" max="9226" width="10.109375" style="192" customWidth="1"/>
    <col min="9227" max="9227" width="9.109375" style="192"/>
    <col min="9228" max="9228" width="16.6640625" style="192" customWidth="1"/>
    <col min="9229" max="9229" width="9.88671875" style="192" customWidth="1"/>
    <col min="9230" max="9230" width="2.5546875" style="192" bestFit="1" customWidth="1"/>
    <col min="9231" max="9231" width="9.109375" style="192"/>
    <col min="9232" max="9232" width="9" style="192" customWidth="1"/>
    <col min="9233" max="9472" width="9.109375" style="192"/>
    <col min="9473" max="9473" width="4.44140625" style="192" customWidth="1"/>
    <col min="9474" max="9474" width="30.5546875" style="192" customWidth="1"/>
    <col min="9475" max="9475" width="10.109375" style="192" customWidth="1"/>
    <col min="9476" max="9476" width="25.33203125" style="192" customWidth="1"/>
    <col min="9477" max="9477" width="2.44140625" style="192" customWidth="1"/>
    <col min="9478" max="9478" width="18.6640625" style="192" customWidth="1"/>
    <col min="9479" max="9479" width="20.44140625" style="192" customWidth="1"/>
    <col min="9480" max="9480" width="19.44140625" style="192" customWidth="1"/>
    <col min="9481" max="9481" width="11" style="192" customWidth="1"/>
    <col min="9482" max="9482" width="10.109375" style="192" customWidth="1"/>
    <col min="9483" max="9483" width="9.109375" style="192"/>
    <col min="9484" max="9484" width="16.6640625" style="192" customWidth="1"/>
    <col min="9485" max="9485" width="9.88671875" style="192" customWidth="1"/>
    <col min="9486" max="9486" width="2.5546875" style="192" bestFit="1" customWidth="1"/>
    <col min="9487" max="9487" width="9.109375" style="192"/>
    <col min="9488" max="9488" width="9" style="192" customWidth="1"/>
    <col min="9489" max="9728" width="9.109375" style="192"/>
    <col min="9729" max="9729" width="4.44140625" style="192" customWidth="1"/>
    <col min="9730" max="9730" width="30.5546875" style="192" customWidth="1"/>
    <col min="9731" max="9731" width="10.109375" style="192" customWidth="1"/>
    <col min="9732" max="9732" width="25.33203125" style="192" customWidth="1"/>
    <col min="9733" max="9733" width="2.44140625" style="192" customWidth="1"/>
    <col min="9734" max="9734" width="18.6640625" style="192" customWidth="1"/>
    <col min="9735" max="9735" width="20.44140625" style="192" customWidth="1"/>
    <col min="9736" max="9736" width="19.44140625" style="192" customWidth="1"/>
    <col min="9737" max="9737" width="11" style="192" customWidth="1"/>
    <col min="9738" max="9738" width="10.109375" style="192" customWidth="1"/>
    <col min="9739" max="9739" width="9.109375" style="192"/>
    <col min="9740" max="9740" width="16.6640625" style="192" customWidth="1"/>
    <col min="9741" max="9741" width="9.88671875" style="192" customWidth="1"/>
    <col min="9742" max="9742" width="2.5546875" style="192" bestFit="1" customWidth="1"/>
    <col min="9743" max="9743" width="9.109375" style="192"/>
    <col min="9744" max="9744" width="9" style="192" customWidth="1"/>
    <col min="9745" max="9984" width="9.109375" style="192"/>
    <col min="9985" max="9985" width="4.44140625" style="192" customWidth="1"/>
    <col min="9986" max="9986" width="30.5546875" style="192" customWidth="1"/>
    <col min="9987" max="9987" width="10.109375" style="192" customWidth="1"/>
    <col min="9988" max="9988" width="25.33203125" style="192" customWidth="1"/>
    <col min="9989" max="9989" width="2.44140625" style="192" customWidth="1"/>
    <col min="9990" max="9990" width="18.6640625" style="192" customWidth="1"/>
    <col min="9991" max="9991" width="20.44140625" style="192" customWidth="1"/>
    <col min="9992" max="9992" width="19.44140625" style="192" customWidth="1"/>
    <col min="9993" max="9993" width="11" style="192" customWidth="1"/>
    <col min="9994" max="9994" width="10.109375" style="192" customWidth="1"/>
    <col min="9995" max="9995" width="9.109375" style="192"/>
    <col min="9996" max="9996" width="16.6640625" style="192" customWidth="1"/>
    <col min="9997" max="9997" width="9.88671875" style="192" customWidth="1"/>
    <col min="9998" max="9998" width="2.5546875" style="192" bestFit="1" customWidth="1"/>
    <col min="9999" max="9999" width="9.109375" style="192"/>
    <col min="10000" max="10000" width="9" style="192" customWidth="1"/>
    <col min="10001" max="10240" width="9.109375" style="192"/>
    <col min="10241" max="10241" width="4.44140625" style="192" customWidth="1"/>
    <col min="10242" max="10242" width="30.5546875" style="192" customWidth="1"/>
    <col min="10243" max="10243" width="10.109375" style="192" customWidth="1"/>
    <col min="10244" max="10244" width="25.33203125" style="192" customWidth="1"/>
    <col min="10245" max="10245" width="2.44140625" style="192" customWidth="1"/>
    <col min="10246" max="10246" width="18.6640625" style="192" customWidth="1"/>
    <col min="10247" max="10247" width="20.44140625" style="192" customWidth="1"/>
    <col min="10248" max="10248" width="19.44140625" style="192" customWidth="1"/>
    <col min="10249" max="10249" width="11" style="192" customWidth="1"/>
    <col min="10250" max="10250" width="10.109375" style="192" customWidth="1"/>
    <col min="10251" max="10251" width="9.109375" style="192"/>
    <col min="10252" max="10252" width="16.6640625" style="192" customWidth="1"/>
    <col min="10253" max="10253" width="9.88671875" style="192" customWidth="1"/>
    <col min="10254" max="10254" width="2.5546875" style="192" bestFit="1" customWidth="1"/>
    <col min="10255" max="10255" width="9.109375" style="192"/>
    <col min="10256" max="10256" width="9" style="192" customWidth="1"/>
    <col min="10257" max="10496" width="9.109375" style="192"/>
    <col min="10497" max="10497" width="4.44140625" style="192" customWidth="1"/>
    <col min="10498" max="10498" width="30.5546875" style="192" customWidth="1"/>
    <col min="10499" max="10499" width="10.109375" style="192" customWidth="1"/>
    <col min="10500" max="10500" width="25.33203125" style="192" customWidth="1"/>
    <col min="10501" max="10501" width="2.44140625" style="192" customWidth="1"/>
    <col min="10502" max="10502" width="18.6640625" style="192" customWidth="1"/>
    <col min="10503" max="10503" width="20.44140625" style="192" customWidth="1"/>
    <col min="10504" max="10504" width="19.44140625" style="192" customWidth="1"/>
    <col min="10505" max="10505" width="11" style="192" customWidth="1"/>
    <col min="10506" max="10506" width="10.109375" style="192" customWidth="1"/>
    <col min="10507" max="10507" width="9.109375" style="192"/>
    <col min="10508" max="10508" width="16.6640625" style="192" customWidth="1"/>
    <col min="10509" max="10509" width="9.88671875" style="192" customWidth="1"/>
    <col min="10510" max="10510" width="2.5546875" style="192" bestFit="1" customWidth="1"/>
    <col min="10511" max="10511" width="9.109375" style="192"/>
    <col min="10512" max="10512" width="9" style="192" customWidth="1"/>
    <col min="10513" max="10752" width="9.109375" style="192"/>
    <col min="10753" max="10753" width="4.44140625" style="192" customWidth="1"/>
    <col min="10754" max="10754" width="30.5546875" style="192" customWidth="1"/>
    <col min="10755" max="10755" width="10.109375" style="192" customWidth="1"/>
    <col min="10756" max="10756" width="25.33203125" style="192" customWidth="1"/>
    <col min="10757" max="10757" width="2.44140625" style="192" customWidth="1"/>
    <col min="10758" max="10758" width="18.6640625" style="192" customWidth="1"/>
    <col min="10759" max="10759" width="20.44140625" style="192" customWidth="1"/>
    <col min="10760" max="10760" width="19.44140625" style="192" customWidth="1"/>
    <col min="10761" max="10761" width="11" style="192" customWidth="1"/>
    <col min="10762" max="10762" width="10.109375" style="192" customWidth="1"/>
    <col min="10763" max="10763" width="9.109375" style="192"/>
    <col min="10764" max="10764" width="16.6640625" style="192" customWidth="1"/>
    <col min="10765" max="10765" width="9.88671875" style="192" customWidth="1"/>
    <col min="10766" max="10766" width="2.5546875" style="192" bestFit="1" customWidth="1"/>
    <col min="10767" max="10767" width="9.109375" style="192"/>
    <col min="10768" max="10768" width="9" style="192" customWidth="1"/>
    <col min="10769" max="11008" width="9.109375" style="192"/>
    <col min="11009" max="11009" width="4.44140625" style="192" customWidth="1"/>
    <col min="11010" max="11010" width="30.5546875" style="192" customWidth="1"/>
    <col min="11011" max="11011" width="10.109375" style="192" customWidth="1"/>
    <col min="11012" max="11012" width="25.33203125" style="192" customWidth="1"/>
    <col min="11013" max="11013" width="2.44140625" style="192" customWidth="1"/>
    <col min="11014" max="11014" width="18.6640625" style="192" customWidth="1"/>
    <col min="11015" max="11015" width="20.44140625" style="192" customWidth="1"/>
    <col min="11016" max="11016" width="19.44140625" style="192" customWidth="1"/>
    <col min="11017" max="11017" width="11" style="192" customWidth="1"/>
    <col min="11018" max="11018" width="10.109375" style="192" customWidth="1"/>
    <col min="11019" max="11019" width="9.109375" style="192"/>
    <col min="11020" max="11020" width="16.6640625" style="192" customWidth="1"/>
    <col min="11021" max="11021" width="9.88671875" style="192" customWidth="1"/>
    <col min="11022" max="11022" width="2.5546875" style="192" bestFit="1" customWidth="1"/>
    <col min="11023" max="11023" width="9.109375" style="192"/>
    <col min="11024" max="11024" width="9" style="192" customWidth="1"/>
    <col min="11025" max="11264" width="9.109375" style="192"/>
    <col min="11265" max="11265" width="4.44140625" style="192" customWidth="1"/>
    <col min="11266" max="11266" width="30.5546875" style="192" customWidth="1"/>
    <col min="11267" max="11267" width="10.109375" style="192" customWidth="1"/>
    <col min="11268" max="11268" width="25.33203125" style="192" customWidth="1"/>
    <col min="11269" max="11269" width="2.44140625" style="192" customWidth="1"/>
    <col min="11270" max="11270" width="18.6640625" style="192" customWidth="1"/>
    <col min="11271" max="11271" width="20.44140625" style="192" customWidth="1"/>
    <col min="11272" max="11272" width="19.44140625" style="192" customWidth="1"/>
    <col min="11273" max="11273" width="11" style="192" customWidth="1"/>
    <col min="11274" max="11274" width="10.109375" style="192" customWidth="1"/>
    <col min="11275" max="11275" width="9.109375" style="192"/>
    <col min="11276" max="11276" width="16.6640625" style="192" customWidth="1"/>
    <col min="11277" max="11277" width="9.88671875" style="192" customWidth="1"/>
    <col min="11278" max="11278" width="2.5546875" style="192" bestFit="1" customWidth="1"/>
    <col min="11279" max="11279" width="9.109375" style="192"/>
    <col min="11280" max="11280" width="9" style="192" customWidth="1"/>
    <col min="11281" max="11520" width="9.109375" style="192"/>
    <col min="11521" max="11521" width="4.44140625" style="192" customWidth="1"/>
    <col min="11522" max="11522" width="30.5546875" style="192" customWidth="1"/>
    <col min="11523" max="11523" width="10.109375" style="192" customWidth="1"/>
    <col min="11524" max="11524" width="25.33203125" style="192" customWidth="1"/>
    <col min="11525" max="11525" width="2.44140625" style="192" customWidth="1"/>
    <col min="11526" max="11526" width="18.6640625" style="192" customWidth="1"/>
    <col min="11527" max="11527" width="20.44140625" style="192" customWidth="1"/>
    <col min="11528" max="11528" width="19.44140625" style="192" customWidth="1"/>
    <col min="11529" max="11529" width="11" style="192" customWidth="1"/>
    <col min="11530" max="11530" width="10.109375" style="192" customWidth="1"/>
    <col min="11531" max="11531" width="9.109375" style="192"/>
    <col min="11532" max="11532" width="16.6640625" style="192" customWidth="1"/>
    <col min="11533" max="11533" width="9.88671875" style="192" customWidth="1"/>
    <col min="11534" max="11534" width="2.5546875" style="192" bestFit="1" customWidth="1"/>
    <col min="11535" max="11535" width="9.109375" style="192"/>
    <col min="11536" max="11536" width="9" style="192" customWidth="1"/>
    <col min="11537" max="11776" width="9.109375" style="192"/>
    <col min="11777" max="11777" width="4.44140625" style="192" customWidth="1"/>
    <col min="11778" max="11778" width="30.5546875" style="192" customWidth="1"/>
    <col min="11779" max="11779" width="10.109375" style="192" customWidth="1"/>
    <col min="11780" max="11780" width="25.33203125" style="192" customWidth="1"/>
    <col min="11781" max="11781" width="2.44140625" style="192" customWidth="1"/>
    <col min="11782" max="11782" width="18.6640625" style="192" customWidth="1"/>
    <col min="11783" max="11783" width="20.44140625" style="192" customWidth="1"/>
    <col min="11784" max="11784" width="19.44140625" style="192" customWidth="1"/>
    <col min="11785" max="11785" width="11" style="192" customWidth="1"/>
    <col min="11786" max="11786" width="10.109375" style="192" customWidth="1"/>
    <col min="11787" max="11787" width="9.109375" style="192"/>
    <col min="11788" max="11788" width="16.6640625" style="192" customWidth="1"/>
    <col min="11789" max="11789" width="9.88671875" style="192" customWidth="1"/>
    <col min="11790" max="11790" width="2.5546875" style="192" bestFit="1" customWidth="1"/>
    <col min="11791" max="11791" width="9.109375" style="192"/>
    <col min="11792" max="11792" width="9" style="192" customWidth="1"/>
    <col min="11793" max="12032" width="9.109375" style="192"/>
    <col min="12033" max="12033" width="4.44140625" style="192" customWidth="1"/>
    <col min="12034" max="12034" width="30.5546875" style="192" customWidth="1"/>
    <col min="12035" max="12035" width="10.109375" style="192" customWidth="1"/>
    <col min="12036" max="12036" width="25.33203125" style="192" customWidth="1"/>
    <col min="12037" max="12037" width="2.44140625" style="192" customWidth="1"/>
    <col min="12038" max="12038" width="18.6640625" style="192" customWidth="1"/>
    <col min="12039" max="12039" width="20.44140625" style="192" customWidth="1"/>
    <col min="12040" max="12040" width="19.44140625" style="192" customWidth="1"/>
    <col min="12041" max="12041" width="11" style="192" customWidth="1"/>
    <col min="12042" max="12042" width="10.109375" style="192" customWidth="1"/>
    <col min="12043" max="12043" width="9.109375" style="192"/>
    <col min="12044" max="12044" width="16.6640625" style="192" customWidth="1"/>
    <col min="12045" max="12045" width="9.88671875" style="192" customWidth="1"/>
    <col min="12046" max="12046" width="2.5546875" style="192" bestFit="1" customWidth="1"/>
    <col min="12047" max="12047" width="9.109375" style="192"/>
    <col min="12048" max="12048" width="9" style="192" customWidth="1"/>
    <col min="12049" max="12288" width="9.109375" style="192"/>
    <col min="12289" max="12289" width="4.44140625" style="192" customWidth="1"/>
    <col min="12290" max="12290" width="30.5546875" style="192" customWidth="1"/>
    <col min="12291" max="12291" width="10.109375" style="192" customWidth="1"/>
    <col min="12292" max="12292" width="25.33203125" style="192" customWidth="1"/>
    <col min="12293" max="12293" width="2.44140625" style="192" customWidth="1"/>
    <col min="12294" max="12294" width="18.6640625" style="192" customWidth="1"/>
    <col min="12295" max="12295" width="20.44140625" style="192" customWidth="1"/>
    <col min="12296" max="12296" width="19.44140625" style="192" customWidth="1"/>
    <col min="12297" max="12297" width="11" style="192" customWidth="1"/>
    <col min="12298" max="12298" width="10.109375" style="192" customWidth="1"/>
    <col min="12299" max="12299" width="9.109375" style="192"/>
    <col min="12300" max="12300" width="16.6640625" style="192" customWidth="1"/>
    <col min="12301" max="12301" width="9.88671875" style="192" customWidth="1"/>
    <col min="12302" max="12302" width="2.5546875" style="192" bestFit="1" customWidth="1"/>
    <col min="12303" max="12303" width="9.109375" style="192"/>
    <col min="12304" max="12304" width="9" style="192" customWidth="1"/>
    <col min="12305" max="12544" width="9.109375" style="192"/>
    <col min="12545" max="12545" width="4.44140625" style="192" customWidth="1"/>
    <col min="12546" max="12546" width="30.5546875" style="192" customWidth="1"/>
    <col min="12547" max="12547" width="10.109375" style="192" customWidth="1"/>
    <col min="12548" max="12548" width="25.33203125" style="192" customWidth="1"/>
    <col min="12549" max="12549" width="2.44140625" style="192" customWidth="1"/>
    <col min="12550" max="12550" width="18.6640625" style="192" customWidth="1"/>
    <col min="12551" max="12551" width="20.44140625" style="192" customWidth="1"/>
    <col min="12552" max="12552" width="19.44140625" style="192" customWidth="1"/>
    <col min="12553" max="12553" width="11" style="192" customWidth="1"/>
    <col min="12554" max="12554" width="10.109375" style="192" customWidth="1"/>
    <col min="12555" max="12555" width="9.109375" style="192"/>
    <col min="12556" max="12556" width="16.6640625" style="192" customWidth="1"/>
    <col min="12557" max="12557" width="9.88671875" style="192" customWidth="1"/>
    <col min="12558" max="12558" width="2.5546875" style="192" bestFit="1" customWidth="1"/>
    <col min="12559" max="12559" width="9.109375" style="192"/>
    <col min="12560" max="12560" width="9" style="192" customWidth="1"/>
    <col min="12561" max="12800" width="9.109375" style="192"/>
    <col min="12801" max="12801" width="4.44140625" style="192" customWidth="1"/>
    <col min="12802" max="12802" width="30.5546875" style="192" customWidth="1"/>
    <col min="12803" max="12803" width="10.109375" style="192" customWidth="1"/>
    <col min="12804" max="12804" width="25.33203125" style="192" customWidth="1"/>
    <col min="12805" max="12805" width="2.44140625" style="192" customWidth="1"/>
    <col min="12806" max="12806" width="18.6640625" style="192" customWidth="1"/>
    <col min="12807" max="12807" width="20.44140625" style="192" customWidth="1"/>
    <col min="12808" max="12808" width="19.44140625" style="192" customWidth="1"/>
    <col min="12809" max="12809" width="11" style="192" customWidth="1"/>
    <col min="12810" max="12810" width="10.109375" style="192" customWidth="1"/>
    <col min="12811" max="12811" width="9.109375" style="192"/>
    <col min="12812" max="12812" width="16.6640625" style="192" customWidth="1"/>
    <col min="12813" max="12813" width="9.88671875" style="192" customWidth="1"/>
    <col min="12814" max="12814" width="2.5546875" style="192" bestFit="1" customWidth="1"/>
    <col min="12815" max="12815" width="9.109375" style="192"/>
    <col min="12816" max="12816" width="9" style="192" customWidth="1"/>
    <col min="12817" max="13056" width="9.109375" style="192"/>
    <col min="13057" max="13057" width="4.44140625" style="192" customWidth="1"/>
    <col min="13058" max="13058" width="30.5546875" style="192" customWidth="1"/>
    <col min="13059" max="13059" width="10.109375" style="192" customWidth="1"/>
    <col min="13060" max="13060" width="25.33203125" style="192" customWidth="1"/>
    <col min="13061" max="13061" width="2.44140625" style="192" customWidth="1"/>
    <col min="13062" max="13062" width="18.6640625" style="192" customWidth="1"/>
    <col min="13063" max="13063" width="20.44140625" style="192" customWidth="1"/>
    <col min="13064" max="13064" width="19.44140625" style="192" customWidth="1"/>
    <col min="13065" max="13065" width="11" style="192" customWidth="1"/>
    <col min="13066" max="13066" width="10.109375" style="192" customWidth="1"/>
    <col min="13067" max="13067" width="9.109375" style="192"/>
    <col min="13068" max="13068" width="16.6640625" style="192" customWidth="1"/>
    <col min="13069" max="13069" width="9.88671875" style="192" customWidth="1"/>
    <col min="13070" max="13070" width="2.5546875" style="192" bestFit="1" customWidth="1"/>
    <col min="13071" max="13071" width="9.109375" style="192"/>
    <col min="13072" max="13072" width="9" style="192" customWidth="1"/>
    <col min="13073" max="13312" width="9.109375" style="192"/>
    <col min="13313" max="13313" width="4.44140625" style="192" customWidth="1"/>
    <col min="13314" max="13314" width="30.5546875" style="192" customWidth="1"/>
    <col min="13315" max="13315" width="10.109375" style="192" customWidth="1"/>
    <col min="13316" max="13316" width="25.33203125" style="192" customWidth="1"/>
    <col min="13317" max="13317" width="2.44140625" style="192" customWidth="1"/>
    <col min="13318" max="13318" width="18.6640625" style="192" customWidth="1"/>
    <col min="13319" max="13319" width="20.44140625" style="192" customWidth="1"/>
    <col min="13320" max="13320" width="19.44140625" style="192" customWidth="1"/>
    <col min="13321" max="13321" width="11" style="192" customWidth="1"/>
    <col min="13322" max="13322" width="10.109375" style="192" customWidth="1"/>
    <col min="13323" max="13323" width="9.109375" style="192"/>
    <col min="13324" max="13324" width="16.6640625" style="192" customWidth="1"/>
    <col min="13325" max="13325" width="9.88671875" style="192" customWidth="1"/>
    <col min="13326" max="13326" width="2.5546875" style="192" bestFit="1" customWidth="1"/>
    <col min="13327" max="13327" width="9.109375" style="192"/>
    <col min="13328" max="13328" width="9" style="192" customWidth="1"/>
    <col min="13329" max="13568" width="9.109375" style="192"/>
    <col min="13569" max="13569" width="4.44140625" style="192" customWidth="1"/>
    <col min="13570" max="13570" width="30.5546875" style="192" customWidth="1"/>
    <col min="13571" max="13571" width="10.109375" style="192" customWidth="1"/>
    <col min="13572" max="13572" width="25.33203125" style="192" customWidth="1"/>
    <col min="13573" max="13573" width="2.44140625" style="192" customWidth="1"/>
    <col min="13574" max="13574" width="18.6640625" style="192" customWidth="1"/>
    <col min="13575" max="13575" width="20.44140625" style="192" customWidth="1"/>
    <col min="13576" max="13576" width="19.44140625" style="192" customWidth="1"/>
    <col min="13577" max="13577" width="11" style="192" customWidth="1"/>
    <col min="13578" max="13578" width="10.109375" style="192" customWidth="1"/>
    <col min="13579" max="13579" width="9.109375" style="192"/>
    <col min="13580" max="13580" width="16.6640625" style="192" customWidth="1"/>
    <col min="13581" max="13581" width="9.88671875" style="192" customWidth="1"/>
    <col min="13582" max="13582" width="2.5546875" style="192" bestFit="1" customWidth="1"/>
    <col min="13583" max="13583" width="9.109375" style="192"/>
    <col min="13584" max="13584" width="9" style="192" customWidth="1"/>
    <col min="13585" max="13824" width="9.109375" style="192"/>
    <col min="13825" max="13825" width="4.44140625" style="192" customWidth="1"/>
    <col min="13826" max="13826" width="30.5546875" style="192" customWidth="1"/>
    <col min="13827" max="13827" width="10.109375" style="192" customWidth="1"/>
    <col min="13828" max="13828" width="25.33203125" style="192" customWidth="1"/>
    <col min="13829" max="13829" width="2.44140625" style="192" customWidth="1"/>
    <col min="13830" max="13830" width="18.6640625" style="192" customWidth="1"/>
    <col min="13831" max="13831" width="20.44140625" style="192" customWidth="1"/>
    <col min="13832" max="13832" width="19.44140625" style="192" customWidth="1"/>
    <col min="13833" max="13833" width="11" style="192" customWidth="1"/>
    <col min="13834" max="13834" width="10.109375" style="192" customWidth="1"/>
    <col min="13835" max="13835" width="9.109375" style="192"/>
    <col min="13836" max="13836" width="16.6640625" style="192" customWidth="1"/>
    <col min="13837" max="13837" width="9.88671875" style="192" customWidth="1"/>
    <col min="13838" max="13838" width="2.5546875" style="192" bestFit="1" customWidth="1"/>
    <col min="13839" max="13839" width="9.109375" style="192"/>
    <col min="13840" max="13840" width="9" style="192" customWidth="1"/>
    <col min="13841" max="14080" width="9.109375" style="192"/>
    <col min="14081" max="14081" width="4.44140625" style="192" customWidth="1"/>
    <col min="14082" max="14082" width="30.5546875" style="192" customWidth="1"/>
    <col min="14083" max="14083" width="10.109375" style="192" customWidth="1"/>
    <col min="14084" max="14084" width="25.33203125" style="192" customWidth="1"/>
    <col min="14085" max="14085" width="2.44140625" style="192" customWidth="1"/>
    <col min="14086" max="14086" width="18.6640625" style="192" customWidth="1"/>
    <col min="14087" max="14087" width="20.44140625" style="192" customWidth="1"/>
    <col min="14088" max="14088" width="19.44140625" style="192" customWidth="1"/>
    <col min="14089" max="14089" width="11" style="192" customWidth="1"/>
    <col min="14090" max="14090" width="10.109375" style="192" customWidth="1"/>
    <col min="14091" max="14091" width="9.109375" style="192"/>
    <col min="14092" max="14092" width="16.6640625" style="192" customWidth="1"/>
    <col min="14093" max="14093" width="9.88671875" style="192" customWidth="1"/>
    <col min="14094" max="14094" width="2.5546875" style="192" bestFit="1" customWidth="1"/>
    <col min="14095" max="14095" width="9.109375" style="192"/>
    <col min="14096" max="14096" width="9" style="192" customWidth="1"/>
    <col min="14097" max="14336" width="9.109375" style="192"/>
    <col min="14337" max="14337" width="4.44140625" style="192" customWidth="1"/>
    <col min="14338" max="14338" width="30.5546875" style="192" customWidth="1"/>
    <col min="14339" max="14339" width="10.109375" style="192" customWidth="1"/>
    <col min="14340" max="14340" width="25.33203125" style="192" customWidth="1"/>
    <col min="14341" max="14341" width="2.44140625" style="192" customWidth="1"/>
    <col min="14342" max="14342" width="18.6640625" style="192" customWidth="1"/>
    <col min="14343" max="14343" width="20.44140625" style="192" customWidth="1"/>
    <col min="14344" max="14344" width="19.44140625" style="192" customWidth="1"/>
    <col min="14345" max="14345" width="11" style="192" customWidth="1"/>
    <col min="14346" max="14346" width="10.109375" style="192" customWidth="1"/>
    <col min="14347" max="14347" width="9.109375" style="192"/>
    <col min="14348" max="14348" width="16.6640625" style="192" customWidth="1"/>
    <col min="14349" max="14349" width="9.88671875" style="192" customWidth="1"/>
    <col min="14350" max="14350" width="2.5546875" style="192" bestFit="1" customWidth="1"/>
    <col min="14351" max="14351" width="9.109375" style="192"/>
    <col min="14352" max="14352" width="9" style="192" customWidth="1"/>
    <col min="14353" max="14592" width="9.109375" style="192"/>
    <col min="14593" max="14593" width="4.44140625" style="192" customWidth="1"/>
    <col min="14594" max="14594" width="30.5546875" style="192" customWidth="1"/>
    <col min="14595" max="14595" width="10.109375" style="192" customWidth="1"/>
    <col min="14596" max="14596" width="25.33203125" style="192" customWidth="1"/>
    <col min="14597" max="14597" width="2.44140625" style="192" customWidth="1"/>
    <col min="14598" max="14598" width="18.6640625" style="192" customWidth="1"/>
    <col min="14599" max="14599" width="20.44140625" style="192" customWidth="1"/>
    <col min="14600" max="14600" width="19.44140625" style="192" customWidth="1"/>
    <col min="14601" max="14601" width="11" style="192" customWidth="1"/>
    <col min="14602" max="14602" width="10.109375" style="192" customWidth="1"/>
    <col min="14603" max="14603" width="9.109375" style="192"/>
    <col min="14604" max="14604" width="16.6640625" style="192" customWidth="1"/>
    <col min="14605" max="14605" width="9.88671875" style="192" customWidth="1"/>
    <col min="14606" max="14606" width="2.5546875" style="192" bestFit="1" customWidth="1"/>
    <col min="14607" max="14607" width="9.109375" style="192"/>
    <col min="14608" max="14608" width="9" style="192" customWidth="1"/>
    <col min="14609" max="14848" width="9.109375" style="192"/>
    <col min="14849" max="14849" width="4.44140625" style="192" customWidth="1"/>
    <col min="14850" max="14850" width="30.5546875" style="192" customWidth="1"/>
    <col min="14851" max="14851" width="10.109375" style="192" customWidth="1"/>
    <col min="14852" max="14852" width="25.33203125" style="192" customWidth="1"/>
    <col min="14853" max="14853" width="2.44140625" style="192" customWidth="1"/>
    <col min="14854" max="14854" width="18.6640625" style="192" customWidth="1"/>
    <col min="14855" max="14855" width="20.44140625" style="192" customWidth="1"/>
    <col min="14856" max="14856" width="19.44140625" style="192" customWidth="1"/>
    <col min="14857" max="14857" width="11" style="192" customWidth="1"/>
    <col min="14858" max="14858" width="10.109375" style="192" customWidth="1"/>
    <col min="14859" max="14859" width="9.109375" style="192"/>
    <col min="14860" max="14860" width="16.6640625" style="192" customWidth="1"/>
    <col min="14861" max="14861" width="9.88671875" style="192" customWidth="1"/>
    <col min="14862" max="14862" width="2.5546875" style="192" bestFit="1" customWidth="1"/>
    <col min="14863" max="14863" width="9.109375" style="192"/>
    <col min="14864" max="14864" width="9" style="192" customWidth="1"/>
    <col min="14865" max="15104" width="9.109375" style="192"/>
    <col min="15105" max="15105" width="4.44140625" style="192" customWidth="1"/>
    <col min="15106" max="15106" width="30.5546875" style="192" customWidth="1"/>
    <col min="15107" max="15107" width="10.109375" style="192" customWidth="1"/>
    <col min="15108" max="15108" width="25.33203125" style="192" customWidth="1"/>
    <col min="15109" max="15109" width="2.44140625" style="192" customWidth="1"/>
    <col min="15110" max="15110" width="18.6640625" style="192" customWidth="1"/>
    <col min="15111" max="15111" width="20.44140625" style="192" customWidth="1"/>
    <col min="15112" max="15112" width="19.44140625" style="192" customWidth="1"/>
    <col min="15113" max="15113" width="11" style="192" customWidth="1"/>
    <col min="15114" max="15114" width="10.109375" style="192" customWidth="1"/>
    <col min="15115" max="15115" width="9.109375" style="192"/>
    <col min="15116" max="15116" width="16.6640625" style="192" customWidth="1"/>
    <col min="15117" max="15117" width="9.88671875" style="192" customWidth="1"/>
    <col min="15118" max="15118" width="2.5546875" style="192" bestFit="1" customWidth="1"/>
    <col min="15119" max="15119" width="9.109375" style="192"/>
    <col min="15120" max="15120" width="9" style="192" customWidth="1"/>
    <col min="15121" max="15360" width="9.109375" style="192"/>
    <col min="15361" max="15361" width="4.44140625" style="192" customWidth="1"/>
    <col min="15362" max="15362" width="30.5546875" style="192" customWidth="1"/>
    <col min="15363" max="15363" width="10.109375" style="192" customWidth="1"/>
    <col min="15364" max="15364" width="25.33203125" style="192" customWidth="1"/>
    <col min="15365" max="15365" width="2.44140625" style="192" customWidth="1"/>
    <col min="15366" max="15366" width="18.6640625" style="192" customWidth="1"/>
    <col min="15367" max="15367" width="20.44140625" style="192" customWidth="1"/>
    <col min="15368" max="15368" width="19.44140625" style="192" customWidth="1"/>
    <col min="15369" max="15369" width="11" style="192" customWidth="1"/>
    <col min="15370" max="15370" width="10.109375" style="192" customWidth="1"/>
    <col min="15371" max="15371" width="9.109375" style="192"/>
    <col min="15372" max="15372" width="16.6640625" style="192" customWidth="1"/>
    <col min="15373" max="15373" width="9.88671875" style="192" customWidth="1"/>
    <col min="15374" max="15374" width="2.5546875" style="192" bestFit="1" customWidth="1"/>
    <col min="15375" max="15375" width="9.109375" style="192"/>
    <col min="15376" max="15376" width="9" style="192" customWidth="1"/>
    <col min="15377" max="15616" width="9.109375" style="192"/>
    <col min="15617" max="15617" width="4.44140625" style="192" customWidth="1"/>
    <col min="15618" max="15618" width="30.5546875" style="192" customWidth="1"/>
    <col min="15619" max="15619" width="10.109375" style="192" customWidth="1"/>
    <col min="15620" max="15620" width="25.33203125" style="192" customWidth="1"/>
    <col min="15621" max="15621" width="2.44140625" style="192" customWidth="1"/>
    <col min="15622" max="15622" width="18.6640625" style="192" customWidth="1"/>
    <col min="15623" max="15623" width="20.44140625" style="192" customWidth="1"/>
    <col min="15624" max="15624" width="19.44140625" style="192" customWidth="1"/>
    <col min="15625" max="15625" width="11" style="192" customWidth="1"/>
    <col min="15626" max="15626" width="10.109375" style="192" customWidth="1"/>
    <col min="15627" max="15627" width="9.109375" style="192"/>
    <col min="15628" max="15628" width="16.6640625" style="192" customWidth="1"/>
    <col min="15629" max="15629" width="9.88671875" style="192" customWidth="1"/>
    <col min="15630" max="15630" width="2.5546875" style="192" bestFit="1" customWidth="1"/>
    <col min="15631" max="15631" width="9.109375" style="192"/>
    <col min="15632" max="15632" width="9" style="192" customWidth="1"/>
    <col min="15633" max="15872" width="9.109375" style="192"/>
    <col min="15873" max="15873" width="4.44140625" style="192" customWidth="1"/>
    <col min="15874" max="15874" width="30.5546875" style="192" customWidth="1"/>
    <col min="15875" max="15875" width="10.109375" style="192" customWidth="1"/>
    <col min="15876" max="15876" width="25.33203125" style="192" customWidth="1"/>
    <col min="15877" max="15877" width="2.44140625" style="192" customWidth="1"/>
    <col min="15878" max="15878" width="18.6640625" style="192" customWidth="1"/>
    <col min="15879" max="15879" width="20.44140625" style="192" customWidth="1"/>
    <col min="15880" max="15880" width="19.44140625" style="192" customWidth="1"/>
    <col min="15881" max="15881" width="11" style="192" customWidth="1"/>
    <col min="15882" max="15882" width="10.109375" style="192" customWidth="1"/>
    <col min="15883" max="15883" width="9.109375" style="192"/>
    <col min="15884" max="15884" width="16.6640625" style="192" customWidth="1"/>
    <col min="15885" max="15885" width="9.88671875" style="192" customWidth="1"/>
    <col min="15886" max="15886" width="2.5546875" style="192" bestFit="1" customWidth="1"/>
    <col min="15887" max="15887" width="9.109375" style="192"/>
    <col min="15888" max="15888" width="9" style="192" customWidth="1"/>
    <col min="15889" max="16128" width="9.109375" style="192"/>
    <col min="16129" max="16129" width="4.44140625" style="192" customWidth="1"/>
    <col min="16130" max="16130" width="30.5546875" style="192" customWidth="1"/>
    <col min="16131" max="16131" width="10.109375" style="192" customWidth="1"/>
    <col min="16132" max="16132" width="25.33203125" style="192" customWidth="1"/>
    <col min="16133" max="16133" width="2.44140625" style="192" customWidth="1"/>
    <col min="16134" max="16134" width="18.6640625" style="192" customWidth="1"/>
    <col min="16135" max="16135" width="20.44140625" style="192" customWidth="1"/>
    <col min="16136" max="16136" width="19.44140625" style="192" customWidth="1"/>
    <col min="16137" max="16137" width="11" style="192" customWidth="1"/>
    <col min="16138" max="16138" width="10.109375" style="192" customWidth="1"/>
    <col min="16139" max="16139" width="9.109375" style="192"/>
    <col min="16140" max="16140" width="16.6640625" style="192" customWidth="1"/>
    <col min="16141" max="16141" width="9.88671875" style="192" customWidth="1"/>
    <col min="16142" max="16142" width="2.5546875" style="192" bestFit="1" customWidth="1"/>
    <col min="16143" max="16143" width="9.109375" style="192"/>
    <col min="16144" max="16144" width="9" style="192" customWidth="1"/>
    <col min="16145" max="16384" width="9.109375" style="192"/>
  </cols>
  <sheetData>
    <row r="1" spans="1:16" ht="14.25" customHeight="1" x14ac:dyDescent="0.3">
      <c r="A1" s="109" t="s">
        <v>1030</v>
      </c>
      <c r="B1" s="192"/>
      <c r="I1" s="228"/>
      <c r="L1" s="299"/>
      <c r="M1" s="417"/>
    </row>
    <row r="2" spans="1:16" ht="14.25" customHeight="1" x14ac:dyDescent="0.3">
      <c r="A2" s="109"/>
      <c r="B2" s="192"/>
      <c r="I2" s="228"/>
      <c r="L2" s="299"/>
      <c r="M2" s="417"/>
    </row>
    <row r="3" spans="1:16" s="418" customFormat="1" ht="35.25" customHeight="1" x14ac:dyDescent="0.3">
      <c r="A3" s="1095" t="s">
        <v>971</v>
      </c>
      <c r="B3" s="1095"/>
      <c r="C3" s="1095"/>
      <c r="D3" s="1095"/>
      <c r="E3" s="1095"/>
      <c r="F3" s="1095"/>
      <c r="G3" s="420"/>
      <c r="H3" s="419"/>
      <c r="I3" s="421"/>
      <c r="L3" s="422"/>
      <c r="M3" s="423"/>
    </row>
    <row r="4" spans="1:16" ht="14.25" customHeight="1" x14ac:dyDescent="0.3">
      <c r="A4" s="184"/>
      <c r="B4" s="109"/>
      <c r="I4" s="228"/>
      <c r="L4" s="299"/>
      <c r="M4" s="417"/>
    </row>
    <row r="5" spans="1:16" s="315" customFormat="1" ht="18" thickBot="1" x14ac:dyDescent="0.35">
      <c r="A5" s="119" t="s">
        <v>833</v>
      </c>
      <c r="B5" s="424"/>
      <c r="C5" s="425"/>
      <c r="D5" s="426"/>
      <c r="E5" s="427"/>
      <c r="F5" s="427"/>
      <c r="G5" s="314"/>
      <c r="H5" s="316"/>
    </row>
    <row r="6" spans="1:16" s="131" customFormat="1" ht="14.25" customHeight="1" x14ac:dyDescent="0.3">
      <c r="A6" s="269"/>
      <c r="B6" s="270"/>
      <c r="C6" s="269"/>
      <c r="D6" s="271"/>
      <c r="E6" s="272"/>
      <c r="F6" s="272"/>
      <c r="G6" s="128"/>
      <c r="H6" s="129"/>
      <c r="I6" s="234"/>
      <c r="J6" s="309"/>
      <c r="L6" s="309"/>
    </row>
    <row r="7" spans="1:16" s="131" customFormat="1" ht="12.75" customHeight="1" x14ac:dyDescent="0.3">
      <c r="A7" s="126" t="s">
        <v>710</v>
      </c>
      <c r="B7" s="127"/>
      <c r="C7" s="126"/>
      <c r="D7" s="126"/>
      <c r="E7" s="126"/>
      <c r="F7" s="126"/>
      <c r="G7" s="128"/>
      <c r="H7" s="129"/>
      <c r="I7" s="130"/>
    </row>
    <row r="8" spans="1:16" s="144" customFormat="1" x14ac:dyDescent="0.3">
      <c r="A8" s="399"/>
      <c r="B8" s="401"/>
      <c r="C8" s="402"/>
      <c r="D8" s="428"/>
      <c r="E8" s="317"/>
      <c r="F8" s="317" t="s">
        <v>604</v>
      </c>
      <c r="G8" s="404"/>
      <c r="H8" s="429"/>
      <c r="M8" s="131"/>
      <c r="O8" s="146"/>
      <c r="P8" s="146"/>
    </row>
    <row r="9" spans="1:16" s="144" customFormat="1" x14ac:dyDescent="0.3">
      <c r="A9" s="142"/>
      <c r="B9" s="143"/>
      <c r="D9" s="145"/>
      <c r="E9" s="146"/>
      <c r="F9" s="146"/>
      <c r="G9" s="147"/>
      <c r="M9" s="131"/>
      <c r="O9" s="146"/>
      <c r="P9" s="146"/>
    </row>
    <row r="10" spans="1:16" s="131" customFormat="1" x14ac:dyDescent="0.3">
      <c r="A10" s="159"/>
      <c r="B10" s="156"/>
      <c r="C10" s="157"/>
      <c r="D10" s="158"/>
      <c r="E10" s="159"/>
      <c r="F10" s="160"/>
      <c r="G10" s="128"/>
      <c r="H10" s="157"/>
    </row>
    <row r="11" spans="1:16" s="154" customFormat="1" ht="15.6" x14ac:dyDescent="0.3">
      <c r="A11" s="430" t="s">
        <v>442</v>
      </c>
      <c r="B11" s="149" t="s">
        <v>834</v>
      </c>
      <c r="C11" s="150"/>
      <c r="D11" s="151"/>
      <c r="E11" s="150"/>
      <c r="F11" s="152">
        <f>'2.1 Kolesarska steza'!H243</f>
        <v>3000</v>
      </c>
      <c r="G11" s="153"/>
      <c r="H11" s="150"/>
    </row>
    <row r="12" spans="1:16" s="154" customFormat="1" ht="16.2" thickBot="1" x14ac:dyDescent="0.35">
      <c r="A12" s="168"/>
      <c r="B12" s="169"/>
      <c r="C12" s="170"/>
      <c r="D12" s="171"/>
      <c r="E12" s="170"/>
      <c r="F12" s="172"/>
      <c r="G12" s="153"/>
      <c r="H12" s="150"/>
    </row>
    <row r="13" spans="1:16" s="130" customFormat="1" ht="12" thickTop="1" x14ac:dyDescent="0.3">
      <c r="A13" s="173"/>
      <c r="B13" s="174"/>
      <c r="C13" s="175"/>
      <c r="D13" s="176"/>
      <c r="E13" s="176"/>
      <c r="F13" s="177"/>
      <c r="G13" s="178"/>
      <c r="H13" s="129"/>
      <c r="P13" s="179"/>
    </row>
    <row r="14" spans="1:16" s="154" customFormat="1" ht="15.6" x14ac:dyDescent="0.3">
      <c r="A14" s="161"/>
      <c r="B14" s="162"/>
      <c r="C14" s="150"/>
      <c r="D14" s="151" t="s">
        <v>711</v>
      </c>
      <c r="E14" s="150"/>
      <c r="F14" s="152">
        <f>F11</f>
        <v>3000</v>
      </c>
      <c r="G14" s="153"/>
      <c r="H14" s="163"/>
    </row>
    <row r="15" spans="1:16" s="130" customFormat="1" ht="11.4" x14ac:dyDescent="0.3">
      <c r="A15" s="129"/>
      <c r="B15" s="164"/>
      <c r="C15" s="129"/>
      <c r="D15" s="165"/>
      <c r="E15" s="126"/>
      <c r="F15" s="126"/>
      <c r="G15" s="166"/>
      <c r="H15" s="129"/>
    </row>
    <row r="16" spans="1:16" s="154" customFormat="1" ht="15.6" x14ac:dyDescent="0.3">
      <c r="A16" s="161"/>
      <c r="B16" s="162"/>
      <c r="C16" s="167">
        <v>0.22</v>
      </c>
      <c r="D16" s="151" t="s">
        <v>712</v>
      </c>
      <c r="E16" s="150"/>
      <c r="F16" s="152">
        <f>ROUND(F14*0.22,2)</f>
        <v>660</v>
      </c>
      <c r="G16" s="153"/>
      <c r="H16" s="163"/>
    </row>
    <row r="17" spans="1:16" s="154" customFormat="1" ht="16.2" thickBot="1" x14ac:dyDescent="0.35">
      <c r="A17" s="168"/>
      <c r="B17" s="169"/>
      <c r="C17" s="170"/>
      <c r="D17" s="171"/>
      <c r="E17" s="170"/>
      <c r="F17" s="172"/>
      <c r="G17" s="153"/>
      <c r="H17" s="150"/>
    </row>
    <row r="18" spans="1:16" s="130" customFormat="1" ht="12" thickTop="1" x14ac:dyDescent="0.3">
      <c r="A18" s="173"/>
      <c r="B18" s="174"/>
      <c r="C18" s="175"/>
      <c r="D18" s="176"/>
      <c r="E18" s="176"/>
      <c r="F18" s="177"/>
      <c r="G18" s="178"/>
      <c r="H18" s="129"/>
      <c r="P18" s="179"/>
    </row>
    <row r="19" spans="1:16" s="154" customFormat="1" ht="15.6" x14ac:dyDescent="0.3">
      <c r="A19" s="161"/>
      <c r="B19" s="162"/>
      <c r="C19" s="150"/>
      <c r="D19" s="151" t="s">
        <v>713</v>
      </c>
      <c r="E19" s="150"/>
      <c r="F19" s="152">
        <f>F14+F16</f>
        <v>3660</v>
      </c>
      <c r="G19" s="153"/>
      <c r="H19" s="163"/>
    </row>
    <row r="20" spans="1:16" s="130" customFormat="1" ht="11.4" x14ac:dyDescent="0.3">
      <c r="A20" s="129"/>
      <c r="B20" s="182"/>
      <c r="C20" s="181"/>
      <c r="D20" s="183"/>
      <c r="E20" s="184"/>
      <c r="F20" s="184"/>
      <c r="G20" s="166"/>
      <c r="H20" s="129"/>
    </row>
    <row r="21" spans="1:16" s="186" customFormat="1" ht="11.4" x14ac:dyDescent="0.3">
      <c r="A21" s="181"/>
      <c r="B21" s="182"/>
      <c r="C21" s="181"/>
      <c r="D21" s="183"/>
      <c r="E21" s="184"/>
      <c r="F21" s="184"/>
      <c r="G21" s="185"/>
      <c r="H21" s="181"/>
    </row>
    <row r="22" spans="1:16" s="186" customFormat="1" ht="11.4" x14ac:dyDescent="0.3">
      <c r="A22" s="181"/>
      <c r="B22" s="182"/>
      <c r="C22" s="181"/>
      <c r="D22" s="183"/>
      <c r="E22" s="184"/>
      <c r="F22" s="184"/>
      <c r="G22" s="185"/>
      <c r="H22" s="181"/>
    </row>
    <row r="23" spans="1:16" s="186" customFormat="1" ht="11.4" x14ac:dyDescent="0.3">
      <c r="A23" s="181"/>
      <c r="B23" s="182"/>
      <c r="C23" s="181"/>
      <c r="D23" s="183"/>
      <c r="E23" s="184"/>
      <c r="F23" s="184"/>
      <c r="G23" s="185"/>
      <c r="H23" s="181"/>
    </row>
    <row r="24" spans="1:16" s="186" customFormat="1" ht="11.4" x14ac:dyDescent="0.3">
      <c r="A24" s="181"/>
      <c r="B24" s="182"/>
      <c r="C24" s="181"/>
      <c r="D24" s="183"/>
      <c r="E24" s="184"/>
      <c r="F24" s="184"/>
      <c r="G24" s="185"/>
      <c r="H24" s="181"/>
    </row>
    <row r="25" spans="1:16" s="186" customFormat="1" ht="11.4" x14ac:dyDescent="0.3">
      <c r="A25" s="181"/>
      <c r="B25" s="182"/>
      <c r="C25" s="181"/>
      <c r="D25" s="183"/>
      <c r="E25" s="184"/>
      <c r="F25" s="184"/>
      <c r="G25" s="185"/>
      <c r="H25" s="181"/>
    </row>
    <row r="26" spans="1:16" s="186" customFormat="1" ht="11.4" x14ac:dyDescent="0.3">
      <c r="A26" s="181"/>
      <c r="B26" s="182"/>
      <c r="C26" s="181"/>
      <c r="D26" s="183"/>
      <c r="E26" s="184"/>
      <c r="F26" s="184"/>
      <c r="G26" s="185"/>
      <c r="H26" s="181"/>
    </row>
    <row r="27" spans="1:16" s="186" customFormat="1" ht="11.4" x14ac:dyDescent="0.3">
      <c r="A27" s="181"/>
      <c r="B27" s="182"/>
      <c r="C27" s="181"/>
      <c r="D27" s="183"/>
      <c r="E27" s="184"/>
      <c r="F27" s="184"/>
      <c r="G27" s="185"/>
      <c r="H27" s="181"/>
    </row>
    <row r="28" spans="1:16" s="186" customFormat="1" ht="11.4" x14ac:dyDescent="0.3">
      <c r="A28" s="181"/>
      <c r="B28" s="182"/>
      <c r="C28" s="181"/>
      <c r="D28" s="183"/>
      <c r="E28" s="184"/>
      <c r="F28" s="184"/>
      <c r="G28" s="185"/>
      <c r="H28" s="181"/>
    </row>
    <row r="29" spans="1:16" s="186" customFormat="1" ht="11.4" x14ac:dyDescent="0.3">
      <c r="A29" s="181"/>
      <c r="B29" s="182"/>
      <c r="C29" s="181"/>
      <c r="D29" s="183"/>
      <c r="E29" s="184"/>
      <c r="F29" s="184"/>
      <c r="G29" s="185"/>
      <c r="H29" s="181"/>
    </row>
    <row r="30" spans="1:16" s="186" customFormat="1" ht="11.4" x14ac:dyDescent="0.3">
      <c r="A30" s="181"/>
      <c r="B30" s="182"/>
      <c r="C30" s="181"/>
      <c r="D30" s="183"/>
      <c r="E30" s="184"/>
      <c r="F30" s="184"/>
      <c r="G30" s="185"/>
      <c r="H30" s="181"/>
    </row>
    <row r="31" spans="1:16" s="186" customFormat="1" ht="11.4" x14ac:dyDescent="0.3">
      <c r="A31" s="181"/>
      <c r="B31" s="182"/>
      <c r="C31" s="181"/>
      <c r="D31" s="183"/>
      <c r="E31" s="184"/>
      <c r="F31" s="184"/>
      <c r="G31" s="185"/>
      <c r="H31" s="181"/>
    </row>
    <row r="32" spans="1:16" s="186" customFormat="1" ht="11.4" x14ac:dyDescent="0.3">
      <c r="A32" s="181"/>
      <c r="B32" s="182"/>
      <c r="C32" s="181"/>
      <c r="D32" s="183"/>
      <c r="E32" s="184"/>
      <c r="F32" s="184"/>
      <c r="G32" s="185"/>
      <c r="H32" s="181"/>
    </row>
    <row r="33" spans="1:8" s="186" customFormat="1" ht="11.4" x14ac:dyDescent="0.3">
      <c r="A33" s="181"/>
      <c r="B33" s="182"/>
      <c r="C33" s="181"/>
      <c r="D33" s="183"/>
      <c r="E33" s="184"/>
      <c r="F33" s="184"/>
      <c r="G33" s="185"/>
      <c r="H33" s="181"/>
    </row>
    <row r="34" spans="1:8" s="186" customFormat="1" ht="11.4" x14ac:dyDescent="0.3">
      <c r="A34" s="181"/>
      <c r="B34" s="182"/>
      <c r="C34" s="181"/>
      <c r="D34" s="183"/>
      <c r="E34" s="184"/>
      <c r="F34" s="184"/>
      <c r="G34" s="185"/>
      <c r="H34" s="181"/>
    </row>
    <row r="35" spans="1:8" s="186" customFormat="1" ht="11.4" x14ac:dyDescent="0.3">
      <c r="A35" s="181"/>
      <c r="B35" s="182"/>
      <c r="C35" s="181"/>
      <c r="D35" s="183"/>
      <c r="E35" s="184"/>
      <c r="F35" s="184"/>
      <c r="G35" s="185"/>
      <c r="H35" s="181"/>
    </row>
    <row r="36" spans="1:8" s="186" customFormat="1" ht="11.4" x14ac:dyDescent="0.3">
      <c r="A36" s="181"/>
      <c r="B36" s="182"/>
      <c r="C36" s="181"/>
      <c r="D36" s="183"/>
      <c r="E36" s="184"/>
      <c r="F36" s="184"/>
      <c r="G36" s="185"/>
      <c r="H36" s="181"/>
    </row>
    <row r="37" spans="1:8" s="186" customFormat="1" ht="11.4" x14ac:dyDescent="0.3">
      <c r="A37" s="181"/>
      <c r="B37" s="182"/>
      <c r="C37" s="181"/>
      <c r="D37" s="183"/>
      <c r="E37" s="184"/>
      <c r="F37" s="184"/>
      <c r="G37" s="185"/>
      <c r="H37" s="181"/>
    </row>
    <row r="38" spans="1:8" s="186" customFormat="1" ht="11.4" x14ac:dyDescent="0.3">
      <c r="A38" s="181"/>
      <c r="B38" s="182"/>
      <c r="C38" s="181"/>
      <c r="D38" s="183"/>
      <c r="E38" s="184"/>
      <c r="F38" s="184"/>
      <c r="G38" s="185"/>
      <c r="H38" s="181"/>
    </row>
    <row r="39" spans="1:8" s="186" customFormat="1" ht="11.4" x14ac:dyDescent="0.3">
      <c r="A39" s="181"/>
      <c r="B39" s="182" t="s">
        <v>90</v>
      </c>
      <c r="C39" s="181"/>
      <c r="D39" s="183"/>
      <c r="E39" s="184"/>
      <c r="F39" s="184"/>
      <c r="G39" s="185"/>
      <c r="H39" s="181"/>
    </row>
    <row r="40" spans="1:8" s="186" customFormat="1" ht="11.4" x14ac:dyDescent="0.3">
      <c r="A40" s="181"/>
      <c r="B40" s="182"/>
      <c r="C40" s="181"/>
      <c r="D40" s="183"/>
      <c r="E40" s="184"/>
      <c r="F40" s="184"/>
      <c r="G40" s="185"/>
      <c r="H40" s="181"/>
    </row>
    <row r="41" spans="1:8" s="186" customFormat="1" ht="11.4" x14ac:dyDescent="0.3">
      <c r="A41" s="181"/>
      <c r="B41" s="182"/>
      <c r="C41" s="181"/>
      <c r="D41" s="183"/>
      <c r="E41" s="184"/>
      <c r="F41" s="184"/>
      <c r="G41" s="185"/>
      <c r="H41" s="181"/>
    </row>
    <row r="42" spans="1:8" s="186" customFormat="1" ht="11.4" x14ac:dyDescent="0.3">
      <c r="A42" s="181"/>
      <c r="B42" s="182"/>
      <c r="C42" s="181"/>
      <c r="D42" s="183"/>
      <c r="E42" s="184"/>
      <c r="F42" s="184"/>
      <c r="G42" s="185"/>
      <c r="H42" s="181"/>
    </row>
    <row r="43" spans="1:8" s="186" customFormat="1" ht="11.4" x14ac:dyDescent="0.3">
      <c r="A43" s="181"/>
      <c r="B43" s="182" t="s">
        <v>718</v>
      </c>
      <c r="C43" s="181"/>
      <c r="D43" s="183"/>
      <c r="E43" s="184"/>
      <c r="F43" s="184"/>
      <c r="G43" s="185"/>
      <c r="H43" s="181"/>
    </row>
    <row r="44" spans="1:8" s="186" customFormat="1" ht="11.4" x14ac:dyDescent="0.3">
      <c r="A44" s="181"/>
      <c r="B44" s="182"/>
      <c r="C44" s="181"/>
      <c r="D44" s="183"/>
      <c r="E44" s="184"/>
      <c r="F44" s="184"/>
      <c r="G44" s="185"/>
      <c r="H44" s="181"/>
    </row>
    <row r="45" spans="1:8" s="186" customFormat="1" ht="11.4" x14ac:dyDescent="0.3">
      <c r="A45" s="181"/>
      <c r="B45" s="182"/>
      <c r="C45" s="181"/>
      <c r="D45" s="183"/>
      <c r="E45" s="184"/>
      <c r="F45" s="184"/>
      <c r="G45" s="185"/>
      <c r="H45" s="181"/>
    </row>
    <row r="46" spans="1:8" s="186" customFormat="1" ht="11.4" x14ac:dyDescent="0.3">
      <c r="A46" s="181"/>
      <c r="B46" s="182"/>
      <c r="C46" s="181"/>
      <c r="D46" s="183"/>
      <c r="E46" s="184"/>
      <c r="F46" s="184"/>
      <c r="G46" s="185"/>
      <c r="H46" s="181"/>
    </row>
    <row r="47" spans="1:8" s="186" customFormat="1" ht="11.4" x14ac:dyDescent="0.3">
      <c r="A47" s="181"/>
      <c r="B47" s="182"/>
      <c r="C47" s="181"/>
      <c r="D47" s="183"/>
      <c r="E47" s="184"/>
      <c r="F47" s="184"/>
      <c r="G47" s="185"/>
      <c r="H47" s="181"/>
    </row>
    <row r="48" spans="1:8" s="186" customFormat="1" ht="11.4" x14ac:dyDescent="0.3">
      <c r="A48" s="181"/>
      <c r="B48" s="182"/>
      <c r="C48" s="181"/>
      <c r="D48" s="183"/>
      <c r="E48" s="184"/>
      <c r="F48" s="184"/>
      <c r="G48" s="185"/>
      <c r="H48" s="181"/>
    </row>
    <row r="49" spans="1:8" s="186" customFormat="1" ht="11.4" x14ac:dyDescent="0.3">
      <c r="A49" s="181"/>
      <c r="B49" s="182"/>
      <c r="C49" s="181"/>
      <c r="D49" s="183"/>
      <c r="E49" s="184"/>
      <c r="F49" s="184"/>
      <c r="G49" s="185"/>
      <c r="H49" s="181"/>
    </row>
    <row r="50" spans="1:8" s="186" customFormat="1" ht="11.4" x14ac:dyDescent="0.3">
      <c r="A50" s="181"/>
      <c r="B50" s="182"/>
      <c r="C50" s="181"/>
      <c r="D50" s="183"/>
      <c r="E50" s="184"/>
      <c r="F50" s="184"/>
      <c r="G50" s="185"/>
      <c r="H50" s="181"/>
    </row>
    <row r="51" spans="1:8" s="186" customFormat="1" ht="11.4" x14ac:dyDescent="0.3">
      <c r="A51" s="181"/>
      <c r="B51" s="182"/>
      <c r="C51" s="181"/>
      <c r="D51" s="183"/>
      <c r="E51" s="184"/>
      <c r="F51" s="184"/>
      <c r="G51" s="185"/>
      <c r="H51" s="181"/>
    </row>
    <row r="52" spans="1:8" s="186" customFormat="1" ht="11.4" x14ac:dyDescent="0.3">
      <c r="A52" s="181"/>
      <c r="B52" s="182"/>
      <c r="C52" s="181"/>
      <c r="D52" s="183"/>
      <c r="E52" s="184"/>
      <c r="F52" s="184"/>
      <c r="G52" s="185"/>
      <c r="H52" s="181"/>
    </row>
    <row r="53" spans="1:8" s="186" customFormat="1" ht="11.4" x14ac:dyDescent="0.3">
      <c r="A53" s="181"/>
      <c r="B53" s="182"/>
      <c r="C53" s="181"/>
      <c r="D53" s="183"/>
      <c r="E53" s="184"/>
      <c r="F53" s="184"/>
      <c r="G53" s="185"/>
      <c r="H53" s="181"/>
    </row>
    <row r="54" spans="1:8" s="186" customFormat="1" ht="11.4" x14ac:dyDescent="0.3">
      <c r="A54" s="181"/>
      <c r="B54" s="182"/>
      <c r="C54" s="181"/>
      <c r="D54" s="183"/>
      <c r="E54" s="184"/>
      <c r="F54" s="184"/>
      <c r="G54" s="185"/>
      <c r="H54" s="181"/>
    </row>
    <row r="55" spans="1:8" s="186" customFormat="1" ht="11.4" x14ac:dyDescent="0.3">
      <c r="A55" s="181"/>
      <c r="B55" s="182"/>
      <c r="C55" s="181"/>
      <c r="D55" s="183"/>
      <c r="E55" s="184"/>
      <c r="F55" s="184"/>
      <c r="G55" s="185"/>
      <c r="H55" s="181"/>
    </row>
    <row r="56" spans="1:8" s="186" customFormat="1" ht="11.4" x14ac:dyDescent="0.3">
      <c r="A56" s="181"/>
      <c r="B56" s="182"/>
      <c r="C56" s="181"/>
      <c r="D56" s="183"/>
      <c r="E56" s="184"/>
      <c r="F56" s="184"/>
      <c r="G56" s="185"/>
      <c r="H56" s="181"/>
    </row>
    <row r="57" spans="1:8" s="186" customFormat="1" ht="11.4" x14ac:dyDescent="0.3">
      <c r="A57" s="181"/>
      <c r="B57" s="182"/>
      <c r="C57" s="181"/>
      <c r="D57" s="183"/>
      <c r="E57" s="184"/>
      <c r="F57" s="184"/>
      <c r="G57" s="185"/>
      <c r="H57" s="181"/>
    </row>
    <row r="58" spans="1:8" s="186" customFormat="1" ht="11.4" x14ac:dyDescent="0.3">
      <c r="A58" s="181"/>
      <c r="B58" s="182"/>
      <c r="C58" s="181"/>
      <c r="D58" s="183"/>
      <c r="E58" s="184"/>
      <c r="F58" s="184"/>
      <c r="G58" s="185"/>
      <c r="H58" s="181"/>
    </row>
    <row r="59" spans="1:8" s="186" customFormat="1" ht="11.4" x14ac:dyDescent="0.3">
      <c r="A59" s="181"/>
      <c r="B59" s="182"/>
      <c r="C59" s="181"/>
      <c r="D59" s="183"/>
      <c r="E59" s="184"/>
      <c r="F59" s="184"/>
      <c r="G59" s="185"/>
      <c r="H59" s="181"/>
    </row>
    <row r="60" spans="1:8" s="186" customFormat="1" ht="11.4" x14ac:dyDescent="0.3">
      <c r="A60" s="181"/>
      <c r="B60" s="182"/>
      <c r="C60" s="181"/>
      <c r="D60" s="183"/>
      <c r="E60" s="184"/>
      <c r="F60" s="184"/>
      <c r="G60" s="185"/>
      <c r="H60" s="181"/>
    </row>
    <row r="61" spans="1:8" s="186" customFormat="1" ht="11.4" x14ac:dyDescent="0.3">
      <c r="A61" s="181"/>
      <c r="B61" s="182"/>
      <c r="C61" s="181"/>
      <c r="D61" s="183"/>
      <c r="E61" s="184"/>
      <c r="F61" s="184"/>
      <c r="G61" s="185"/>
      <c r="H61" s="181"/>
    </row>
    <row r="62" spans="1:8" s="186" customFormat="1" ht="11.4" x14ac:dyDescent="0.3">
      <c r="A62" s="181"/>
      <c r="B62" s="182"/>
      <c r="C62" s="181"/>
      <c r="D62" s="183"/>
      <c r="E62" s="184"/>
      <c r="F62" s="184"/>
      <c r="G62" s="185"/>
      <c r="H62" s="181"/>
    </row>
    <row r="63" spans="1:8" s="186" customFormat="1" ht="11.4" x14ac:dyDescent="0.3">
      <c r="A63" s="181"/>
      <c r="B63" s="182"/>
      <c r="C63" s="181"/>
      <c r="D63" s="183"/>
      <c r="E63" s="184"/>
      <c r="F63" s="184"/>
      <c r="G63" s="185"/>
      <c r="H63" s="181"/>
    </row>
    <row r="64" spans="1:8" s="186" customFormat="1" ht="11.4" x14ac:dyDescent="0.3">
      <c r="A64" s="181"/>
      <c r="B64" s="182"/>
      <c r="C64" s="181"/>
      <c r="D64" s="183"/>
      <c r="E64" s="184"/>
      <c r="F64" s="184"/>
      <c r="G64" s="185"/>
      <c r="H64" s="181"/>
    </row>
    <row r="65" spans="1:8" s="186" customFormat="1" ht="11.4" x14ac:dyDescent="0.3">
      <c r="A65" s="181"/>
      <c r="B65" s="182"/>
      <c r="C65" s="181"/>
      <c r="D65" s="183"/>
      <c r="E65" s="184"/>
      <c r="F65" s="184"/>
      <c r="G65" s="185"/>
      <c r="H65" s="181"/>
    </row>
    <row r="66" spans="1:8" s="186" customFormat="1" ht="11.4" x14ac:dyDescent="0.3">
      <c r="A66" s="181"/>
      <c r="B66" s="182"/>
      <c r="C66" s="181"/>
      <c r="D66" s="183"/>
      <c r="E66" s="184"/>
      <c r="F66" s="184"/>
      <c r="G66" s="185"/>
      <c r="H66" s="181"/>
    </row>
    <row r="67" spans="1:8" s="186" customFormat="1" ht="11.4" x14ac:dyDescent="0.3">
      <c r="A67" s="181"/>
      <c r="B67" s="182"/>
      <c r="C67" s="181"/>
      <c r="D67" s="183"/>
      <c r="E67" s="184"/>
      <c r="F67" s="184"/>
      <c r="G67" s="185"/>
      <c r="H67" s="181"/>
    </row>
    <row r="68" spans="1:8" s="186" customFormat="1" ht="11.4" x14ac:dyDescent="0.3">
      <c r="A68" s="181"/>
      <c r="B68" s="182"/>
      <c r="C68" s="181"/>
      <c r="D68" s="183"/>
      <c r="E68" s="184"/>
      <c r="F68" s="184"/>
      <c r="G68" s="185"/>
      <c r="H68" s="181"/>
    </row>
    <row r="69" spans="1:8" s="186" customFormat="1" ht="11.4" x14ac:dyDescent="0.3">
      <c r="A69" s="181"/>
      <c r="B69" s="182"/>
      <c r="C69" s="181"/>
      <c r="D69" s="183"/>
      <c r="E69" s="184"/>
      <c r="F69" s="184"/>
      <c r="G69" s="185"/>
      <c r="H69" s="181"/>
    </row>
    <row r="70" spans="1:8" s="186" customFormat="1" ht="11.4" x14ac:dyDescent="0.3">
      <c r="A70" s="181"/>
      <c r="B70" s="182"/>
      <c r="C70" s="181"/>
      <c r="D70" s="183"/>
      <c r="E70" s="184"/>
      <c r="F70" s="184"/>
      <c r="G70" s="185"/>
      <c r="H70" s="181"/>
    </row>
    <row r="71" spans="1:8" s="186" customFormat="1" ht="11.4" x14ac:dyDescent="0.3">
      <c r="A71" s="181"/>
      <c r="B71" s="182"/>
      <c r="C71" s="181"/>
      <c r="D71" s="183"/>
      <c r="E71" s="184"/>
      <c r="F71" s="184"/>
      <c r="G71" s="185"/>
      <c r="H71" s="181"/>
    </row>
    <row r="72" spans="1:8" s="186" customFormat="1" ht="11.4" x14ac:dyDescent="0.3">
      <c r="A72" s="181"/>
      <c r="B72" s="182"/>
      <c r="C72" s="181"/>
      <c r="D72" s="183"/>
      <c r="E72" s="184"/>
      <c r="F72" s="184"/>
      <c r="G72" s="185"/>
      <c r="H72" s="181"/>
    </row>
    <row r="73" spans="1:8" s="186" customFormat="1" ht="11.4" x14ac:dyDescent="0.3">
      <c r="A73" s="181"/>
      <c r="B73" s="182"/>
      <c r="C73" s="181"/>
      <c r="D73" s="183"/>
      <c r="E73" s="184"/>
      <c r="F73" s="184"/>
      <c r="G73" s="185"/>
      <c r="H73" s="181"/>
    </row>
    <row r="74" spans="1:8" s="186" customFormat="1" ht="11.4" x14ac:dyDescent="0.3">
      <c r="A74" s="181"/>
      <c r="B74" s="182"/>
      <c r="C74" s="181"/>
      <c r="D74" s="183"/>
      <c r="E74" s="184"/>
      <c r="F74" s="184"/>
      <c r="G74" s="185"/>
      <c r="H74" s="181"/>
    </row>
    <row r="75" spans="1:8" s="186" customFormat="1" ht="11.4" x14ac:dyDescent="0.3">
      <c r="A75" s="181"/>
      <c r="B75" s="182"/>
      <c r="C75" s="181"/>
      <c r="D75" s="183"/>
      <c r="E75" s="184"/>
      <c r="F75" s="184"/>
      <c r="G75" s="185"/>
      <c r="H75" s="181"/>
    </row>
    <row r="76" spans="1:8" s="186" customFormat="1" ht="11.4" x14ac:dyDescent="0.3">
      <c r="A76" s="181"/>
      <c r="B76" s="182"/>
      <c r="C76" s="181"/>
      <c r="D76" s="183"/>
      <c r="E76" s="184"/>
      <c r="F76" s="184"/>
      <c r="G76" s="185"/>
      <c r="H76" s="181"/>
    </row>
    <row r="77" spans="1:8" s="186" customFormat="1" ht="11.4" x14ac:dyDescent="0.3">
      <c r="A77" s="181"/>
      <c r="B77" s="182"/>
      <c r="C77" s="181"/>
      <c r="D77" s="183"/>
      <c r="E77" s="184"/>
      <c r="F77" s="184"/>
      <c r="G77" s="185"/>
      <c r="H77" s="181"/>
    </row>
    <row r="78" spans="1:8" s="186" customFormat="1" ht="11.4" x14ac:dyDescent="0.3">
      <c r="A78" s="181"/>
      <c r="B78" s="182"/>
      <c r="C78" s="181"/>
      <c r="D78" s="183"/>
      <c r="E78" s="184"/>
      <c r="F78" s="184"/>
      <c r="G78" s="185"/>
      <c r="H78" s="181"/>
    </row>
    <row r="79" spans="1:8" s="186" customFormat="1" ht="11.4" x14ac:dyDescent="0.3">
      <c r="A79" s="181"/>
      <c r="B79" s="182"/>
      <c r="C79" s="181"/>
      <c r="D79" s="183"/>
      <c r="E79" s="184"/>
      <c r="F79" s="184"/>
      <c r="G79" s="185"/>
      <c r="H79" s="181"/>
    </row>
    <row r="80" spans="1:8" s="186" customFormat="1" ht="11.4" x14ac:dyDescent="0.3">
      <c r="A80" s="181"/>
      <c r="B80" s="182"/>
      <c r="C80" s="181"/>
      <c r="D80" s="183"/>
      <c r="E80" s="184"/>
      <c r="F80" s="184"/>
      <c r="G80" s="185"/>
      <c r="H80" s="181"/>
    </row>
    <row r="81" spans="1:8" s="186" customFormat="1" ht="11.4" x14ac:dyDescent="0.3">
      <c r="A81" s="181"/>
      <c r="B81" s="182"/>
      <c r="C81" s="181"/>
      <c r="D81" s="183"/>
      <c r="E81" s="184"/>
      <c r="F81" s="184"/>
      <c r="G81" s="185"/>
      <c r="H81" s="181"/>
    </row>
    <row r="82" spans="1:8" s="186" customFormat="1" ht="11.4" x14ac:dyDescent="0.3">
      <c r="A82" s="181"/>
      <c r="B82" s="182"/>
      <c r="C82" s="181"/>
      <c r="D82" s="183"/>
      <c r="E82" s="184"/>
      <c r="F82" s="184"/>
      <c r="G82" s="185"/>
      <c r="H82" s="181"/>
    </row>
    <row r="83" spans="1:8" s="186" customFormat="1" ht="11.4" x14ac:dyDescent="0.3">
      <c r="A83" s="181"/>
      <c r="B83" s="182"/>
      <c r="C83" s="181"/>
      <c r="D83" s="183"/>
      <c r="E83" s="184"/>
      <c r="F83" s="184"/>
      <c r="G83" s="185"/>
      <c r="H83" s="181"/>
    </row>
    <row r="84" spans="1:8" s="186" customFormat="1" ht="11.4" x14ac:dyDescent="0.3">
      <c r="A84" s="181"/>
      <c r="B84" s="182"/>
      <c r="C84" s="181"/>
      <c r="D84" s="183"/>
      <c r="E84" s="184"/>
      <c r="F84" s="184"/>
      <c r="G84" s="185"/>
      <c r="H84" s="181"/>
    </row>
    <row r="85" spans="1:8" s="186" customFormat="1" ht="11.4" x14ac:dyDescent="0.3">
      <c r="A85" s="181"/>
      <c r="B85" s="182"/>
      <c r="C85" s="181"/>
      <c r="D85" s="183"/>
      <c r="E85" s="184"/>
      <c r="F85" s="184"/>
      <c r="G85" s="185"/>
      <c r="H85" s="181"/>
    </row>
    <row r="86" spans="1:8" s="186" customFormat="1" ht="11.4" x14ac:dyDescent="0.3">
      <c r="A86" s="181"/>
      <c r="B86" s="182"/>
      <c r="C86" s="181"/>
      <c r="D86" s="183"/>
      <c r="E86" s="184"/>
      <c r="F86" s="184"/>
      <c r="G86" s="185"/>
      <c r="H86" s="181"/>
    </row>
    <row r="87" spans="1:8" s="186" customFormat="1" ht="11.4" x14ac:dyDescent="0.3">
      <c r="A87" s="181"/>
      <c r="B87" s="182"/>
      <c r="C87" s="181"/>
      <c r="D87" s="183"/>
      <c r="E87" s="184"/>
      <c r="F87" s="184"/>
      <c r="G87" s="185"/>
      <c r="H87" s="181"/>
    </row>
    <row r="88" spans="1:8" s="186" customFormat="1" ht="11.4" x14ac:dyDescent="0.3">
      <c r="A88" s="181"/>
      <c r="B88" s="182"/>
      <c r="C88" s="181"/>
      <c r="D88" s="183"/>
      <c r="E88" s="184"/>
      <c r="F88" s="184"/>
      <c r="G88" s="185"/>
      <c r="H88" s="181"/>
    </row>
    <row r="89" spans="1:8" s="186" customFormat="1" ht="11.4" x14ac:dyDescent="0.3">
      <c r="A89" s="181"/>
      <c r="B89" s="182"/>
      <c r="C89" s="181"/>
      <c r="D89" s="183"/>
      <c r="E89" s="184"/>
      <c r="F89" s="184"/>
      <c r="G89" s="185"/>
      <c r="H89" s="181"/>
    </row>
    <row r="90" spans="1:8" s="186" customFormat="1" ht="11.4" x14ac:dyDescent="0.3">
      <c r="A90" s="181"/>
      <c r="B90" s="182"/>
      <c r="C90" s="181"/>
      <c r="D90" s="183"/>
      <c r="E90" s="184"/>
      <c r="F90" s="184"/>
      <c r="G90" s="185"/>
      <c r="H90" s="181"/>
    </row>
    <row r="91" spans="1:8" s="186" customFormat="1" ht="11.4" x14ac:dyDescent="0.3">
      <c r="A91" s="181"/>
      <c r="B91" s="182"/>
      <c r="C91" s="181"/>
      <c r="D91" s="183"/>
      <c r="E91" s="184"/>
      <c r="F91" s="184"/>
      <c r="G91" s="185"/>
      <c r="H91" s="181"/>
    </row>
    <row r="92" spans="1:8" s="186" customFormat="1" ht="11.4" x14ac:dyDescent="0.3">
      <c r="A92" s="181"/>
      <c r="B92" s="182"/>
      <c r="C92" s="181"/>
      <c r="D92" s="183"/>
      <c r="E92" s="184"/>
      <c r="F92" s="184"/>
      <c r="G92" s="185"/>
      <c r="H92" s="181"/>
    </row>
    <row r="93" spans="1:8" s="186" customFormat="1" ht="11.4" x14ac:dyDescent="0.3">
      <c r="A93" s="181"/>
      <c r="B93" s="182"/>
      <c r="C93" s="181"/>
      <c r="D93" s="183"/>
      <c r="E93" s="184"/>
      <c r="F93" s="184"/>
      <c r="G93" s="185"/>
      <c r="H93" s="181"/>
    </row>
    <row r="94" spans="1:8" s="186" customFormat="1" ht="11.4" x14ac:dyDescent="0.3">
      <c r="A94" s="181"/>
      <c r="B94" s="182"/>
      <c r="C94" s="181"/>
      <c r="D94" s="183"/>
      <c r="E94" s="184"/>
      <c r="F94" s="184"/>
      <c r="G94" s="185"/>
      <c r="H94" s="181"/>
    </row>
    <row r="95" spans="1:8" s="186" customFormat="1" ht="11.4" x14ac:dyDescent="0.3">
      <c r="A95" s="181"/>
      <c r="B95" s="182"/>
      <c r="C95" s="181"/>
      <c r="D95" s="183"/>
      <c r="E95" s="184"/>
      <c r="F95" s="184"/>
      <c r="G95" s="185"/>
      <c r="H95" s="181"/>
    </row>
    <row r="96" spans="1:8" s="186" customFormat="1" ht="11.4" x14ac:dyDescent="0.3">
      <c r="A96" s="181"/>
      <c r="B96" s="182"/>
      <c r="C96" s="181"/>
      <c r="D96" s="183"/>
      <c r="E96" s="184"/>
      <c r="F96" s="184"/>
      <c r="G96" s="185"/>
      <c r="H96" s="181"/>
    </row>
    <row r="97" spans="1:8" s="186" customFormat="1" ht="11.4" x14ac:dyDescent="0.3">
      <c r="A97" s="181"/>
      <c r="B97" s="182"/>
      <c r="C97" s="181"/>
      <c r="D97" s="183"/>
      <c r="E97" s="184"/>
      <c r="F97" s="184"/>
      <c r="G97" s="185"/>
      <c r="H97" s="181"/>
    </row>
    <row r="98" spans="1:8" s="186" customFormat="1" ht="11.4" x14ac:dyDescent="0.3">
      <c r="A98" s="181"/>
      <c r="B98" s="182"/>
      <c r="C98" s="181"/>
      <c r="D98" s="183"/>
      <c r="E98" s="184"/>
      <c r="F98" s="184"/>
      <c r="G98" s="185"/>
      <c r="H98" s="181"/>
    </row>
    <row r="99" spans="1:8" s="186" customFormat="1" ht="11.4" x14ac:dyDescent="0.3">
      <c r="A99" s="181"/>
      <c r="B99" s="182"/>
      <c r="C99" s="181"/>
      <c r="D99" s="183"/>
      <c r="E99" s="184"/>
      <c r="F99" s="184"/>
      <c r="G99" s="185"/>
      <c r="H99" s="181"/>
    </row>
    <row r="100" spans="1:8" s="186" customFormat="1" ht="11.4" x14ac:dyDescent="0.3">
      <c r="A100" s="181"/>
      <c r="B100" s="182"/>
      <c r="C100" s="181"/>
      <c r="D100" s="183"/>
      <c r="E100" s="184"/>
      <c r="F100" s="184"/>
      <c r="G100" s="185"/>
      <c r="H100" s="181"/>
    </row>
    <row r="101" spans="1:8" s="186" customFormat="1" ht="11.4" x14ac:dyDescent="0.3">
      <c r="A101" s="181"/>
      <c r="B101" s="182"/>
      <c r="C101" s="181"/>
      <c r="D101" s="183"/>
      <c r="E101" s="184"/>
      <c r="F101" s="184"/>
      <c r="G101" s="185"/>
      <c r="H101" s="181"/>
    </row>
    <row r="102" spans="1:8" s="186" customFormat="1" ht="11.4" x14ac:dyDescent="0.3">
      <c r="A102" s="181"/>
      <c r="B102" s="182"/>
      <c r="C102" s="181"/>
      <c r="D102" s="183"/>
      <c r="E102" s="184"/>
      <c r="F102" s="184"/>
      <c r="G102" s="185"/>
      <c r="H102" s="181"/>
    </row>
    <row r="103" spans="1:8" s="186" customFormat="1" ht="11.4" x14ac:dyDescent="0.3">
      <c r="A103" s="181"/>
      <c r="B103" s="182"/>
      <c r="C103" s="181"/>
      <c r="D103" s="183"/>
      <c r="E103" s="184"/>
      <c r="F103" s="184"/>
      <c r="G103" s="185"/>
      <c r="H103" s="181"/>
    </row>
    <row r="104" spans="1:8" s="186" customFormat="1" ht="11.4" x14ac:dyDescent="0.3">
      <c r="A104" s="181"/>
      <c r="B104" s="182"/>
      <c r="C104" s="181"/>
      <c r="D104" s="183"/>
      <c r="E104" s="184"/>
      <c r="F104" s="184"/>
      <c r="G104" s="185"/>
      <c r="H104" s="181"/>
    </row>
    <row r="105" spans="1:8" s="186" customFormat="1" ht="11.4" x14ac:dyDescent="0.3">
      <c r="A105" s="181"/>
      <c r="B105" s="182"/>
      <c r="C105" s="181"/>
      <c r="D105" s="183"/>
      <c r="E105" s="184"/>
      <c r="F105" s="184"/>
      <c r="G105" s="185"/>
      <c r="H105" s="181"/>
    </row>
    <row r="106" spans="1:8" s="186" customFormat="1" ht="11.4" x14ac:dyDescent="0.3">
      <c r="A106" s="181"/>
      <c r="B106" s="182"/>
      <c r="C106" s="181"/>
      <c r="D106" s="183"/>
      <c r="E106" s="184"/>
      <c r="F106" s="184"/>
      <c r="G106" s="185"/>
      <c r="H106" s="181"/>
    </row>
    <row r="107" spans="1:8" s="186" customFormat="1" ht="11.4" x14ac:dyDescent="0.3">
      <c r="A107" s="181"/>
      <c r="B107" s="182"/>
      <c r="C107" s="181"/>
      <c r="D107" s="183"/>
      <c r="E107" s="184"/>
      <c r="F107" s="184"/>
      <c r="G107" s="185"/>
      <c r="H107" s="181"/>
    </row>
    <row r="108" spans="1:8" s="186" customFormat="1" ht="11.4" x14ac:dyDescent="0.3">
      <c r="A108" s="181"/>
      <c r="B108" s="182"/>
      <c r="C108" s="181"/>
      <c r="D108" s="183"/>
      <c r="E108" s="184"/>
      <c r="F108" s="184"/>
      <c r="G108" s="185"/>
      <c r="H108" s="181"/>
    </row>
    <row r="109" spans="1:8" s="186" customFormat="1" ht="11.4" x14ac:dyDescent="0.3">
      <c r="A109" s="181"/>
      <c r="B109" s="182"/>
      <c r="C109" s="181"/>
      <c r="D109" s="183"/>
      <c r="E109" s="184"/>
      <c r="F109" s="184"/>
      <c r="G109" s="185"/>
      <c r="H109" s="181"/>
    </row>
    <row r="110" spans="1:8" s="186" customFormat="1" ht="11.4" x14ac:dyDescent="0.3">
      <c r="A110" s="181"/>
      <c r="B110" s="182"/>
      <c r="C110" s="181"/>
      <c r="D110" s="183"/>
      <c r="E110" s="184"/>
      <c r="F110" s="184"/>
      <c r="G110" s="185"/>
      <c r="H110" s="181"/>
    </row>
    <row r="111" spans="1:8" s="186" customFormat="1" ht="11.4" x14ac:dyDescent="0.3">
      <c r="A111" s="181"/>
      <c r="B111" s="182"/>
      <c r="C111" s="181"/>
      <c r="D111" s="183"/>
      <c r="E111" s="184"/>
      <c r="F111" s="184"/>
      <c r="G111" s="185"/>
      <c r="H111" s="181"/>
    </row>
    <row r="112" spans="1:8" s="186" customFormat="1" ht="11.4" x14ac:dyDescent="0.3">
      <c r="A112" s="181"/>
      <c r="B112" s="182"/>
      <c r="C112" s="181"/>
      <c r="D112" s="183"/>
      <c r="E112" s="184"/>
      <c r="F112" s="184"/>
      <c r="G112" s="185"/>
      <c r="H112" s="181"/>
    </row>
    <row r="113" spans="1:8" s="186" customFormat="1" ht="11.4" x14ac:dyDescent="0.3">
      <c r="A113" s="181"/>
      <c r="B113" s="182"/>
      <c r="C113" s="181"/>
      <c r="D113" s="183"/>
      <c r="E113" s="184"/>
      <c r="F113" s="184"/>
      <c r="G113" s="185"/>
      <c r="H113" s="181"/>
    </row>
    <row r="114" spans="1:8" s="186" customFormat="1" ht="11.4" x14ac:dyDescent="0.3">
      <c r="A114" s="181"/>
      <c r="B114" s="182"/>
      <c r="C114" s="181"/>
      <c r="D114" s="183"/>
      <c r="E114" s="184"/>
      <c r="F114" s="184"/>
      <c r="G114" s="185"/>
      <c r="H114" s="181"/>
    </row>
    <row r="115" spans="1:8" s="186" customFormat="1" ht="11.4" x14ac:dyDescent="0.3">
      <c r="A115" s="181"/>
      <c r="B115" s="182"/>
      <c r="C115" s="181"/>
      <c r="D115" s="183"/>
      <c r="E115" s="184"/>
      <c r="F115" s="184"/>
      <c r="G115" s="185"/>
      <c r="H115" s="181"/>
    </row>
    <row r="116" spans="1:8" s="186" customFormat="1" ht="11.4" x14ac:dyDescent="0.3">
      <c r="A116" s="181"/>
      <c r="B116" s="182"/>
      <c r="C116" s="181"/>
      <c r="D116" s="183"/>
      <c r="E116" s="184"/>
      <c r="F116" s="184"/>
      <c r="G116" s="185"/>
      <c r="H116" s="181"/>
    </row>
    <row r="117" spans="1:8" s="186" customFormat="1" ht="11.4" x14ac:dyDescent="0.3">
      <c r="A117" s="181"/>
      <c r="B117" s="182"/>
      <c r="C117" s="181"/>
      <c r="D117" s="183"/>
      <c r="E117" s="184"/>
      <c r="F117" s="184"/>
      <c r="G117" s="185"/>
      <c r="H117" s="181"/>
    </row>
    <row r="118" spans="1:8" s="186" customFormat="1" x14ac:dyDescent="0.3">
      <c r="A118" s="181"/>
      <c r="B118" s="188"/>
      <c r="C118" s="181"/>
      <c r="D118" s="183"/>
      <c r="E118" s="184"/>
      <c r="F118" s="184">
        <v>30</v>
      </c>
      <c r="G118" s="185"/>
      <c r="H118" s="181"/>
    </row>
    <row r="119" spans="1:8" s="186" customFormat="1" ht="11.4" x14ac:dyDescent="0.3">
      <c r="A119" s="181"/>
      <c r="B119" s="182"/>
      <c r="C119" s="181"/>
      <c r="D119" s="183"/>
      <c r="E119" s="184"/>
      <c r="F119" s="184"/>
      <c r="G119" s="185"/>
      <c r="H119" s="181"/>
    </row>
  </sheetData>
  <mergeCells count="1">
    <mergeCell ref="A3:F3"/>
  </mergeCells>
  <pageMargins left="0.98425196850393704" right="0.39370078740157483" top="0.98425196850393704" bottom="0.74803149606299213" header="0" footer="0.39370078740157483"/>
  <pageSetup paperSize="9" scale="75" firstPageNumber="0" orientation="portrait" horizontalDpi="300" verticalDpi="300" r:id="rId1"/>
  <headerFooter alignWithMargins="0">
    <oddHeader>&amp;R&amp;"Projekt,Običajno"&amp;72p&amp;L_x000D__x000D_&amp;9</oddHeader>
    <oddFooter>&amp;C&amp;6 &amp; List: &amp;A&amp;R &amp; &amp;9 &amp; 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47"/>
  <sheetViews>
    <sheetView topLeftCell="B7" zoomScale="110" zoomScaleNormal="110" zoomScaleSheetLayoutView="110" workbookViewId="0">
      <pane xSplit="2" ySplit="6" topLeftCell="D198" activePane="bottomRight" state="frozen"/>
      <selection activeCell="B7" sqref="B7"/>
      <selection pane="topRight" activeCell="D7" sqref="D7"/>
      <selection pane="bottomLeft" activeCell="B13" sqref="B13"/>
      <selection pane="bottomRight" activeCell="D198" sqref="D198"/>
    </sheetView>
  </sheetViews>
  <sheetFormatPr defaultRowHeight="13.2" x14ac:dyDescent="0.3"/>
  <cols>
    <col min="1" max="1" width="2.5546875" style="187" customWidth="1"/>
    <col min="2" max="2" width="3.109375" style="190" customWidth="1"/>
    <col min="3" max="3" width="6.88671875" style="190" customWidth="1"/>
    <col min="4" max="4" width="38.44140625" style="188" customWidth="1"/>
    <col min="5" max="5" width="6.33203125" style="325" customWidth="1"/>
    <col min="6" max="6" width="7.5546875" style="326" customWidth="1"/>
    <col min="7" max="7" width="10.33203125" style="190" customWidth="1"/>
    <col min="8" max="8" width="13.33203125" style="190" customWidth="1"/>
    <col min="9" max="9" width="43.6640625" style="192" customWidth="1"/>
    <col min="10" max="10" width="9.88671875" style="192" customWidth="1"/>
    <col min="11" max="11" width="2.5546875" style="192" bestFit="1" customWidth="1"/>
    <col min="12" max="12" width="9.109375" style="192"/>
    <col min="13" max="13" width="9" style="192" customWidth="1"/>
    <col min="14" max="252" width="9.109375" style="192"/>
    <col min="253" max="253" width="2.5546875" style="192" customWidth="1"/>
    <col min="254" max="254" width="3.109375" style="192" customWidth="1"/>
    <col min="255" max="255" width="6.88671875" style="192" customWidth="1"/>
    <col min="256" max="256" width="38.44140625" style="192" customWidth="1"/>
    <col min="257" max="257" width="6.33203125" style="192" customWidth="1"/>
    <col min="258" max="258" width="7.5546875" style="192" customWidth="1"/>
    <col min="259" max="259" width="10.33203125" style="192" customWidth="1"/>
    <col min="260" max="260" width="13.33203125" style="192" customWidth="1"/>
    <col min="261" max="261" width="20.44140625" style="192" customWidth="1"/>
    <col min="262" max="262" width="12.33203125" style="192" customWidth="1"/>
    <col min="263" max="264" width="11.6640625" style="192" customWidth="1"/>
    <col min="265" max="265" width="43.6640625" style="192" customWidth="1"/>
    <col min="266" max="266" width="9.88671875" style="192" customWidth="1"/>
    <col min="267" max="267" width="2.5546875" style="192" bestFit="1" customWidth="1"/>
    <col min="268" max="268" width="9.109375" style="192"/>
    <col min="269" max="269" width="9" style="192" customWidth="1"/>
    <col min="270" max="508" width="9.109375" style="192"/>
    <col min="509" max="509" width="2.5546875" style="192" customWidth="1"/>
    <col min="510" max="510" width="3.109375" style="192" customWidth="1"/>
    <col min="511" max="511" width="6.88671875" style="192" customWidth="1"/>
    <col min="512" max="512" width="38.44140625" style="192" customWidth="1"/>
    <col min="513" max="513" width="6.33203125" style="192" customWidth="1"/>
    <col min="514" max="514" width="7.5546875" style="192" customWidth="1"/>
    <col min="515" max="515" width="10.33203125" style="192" customWidth="1"/>
    <col min="516" max="516" width="13.33203125" style="192" customWidth="1"/>
    <col min="517" max="517" width="20.44140625" style="192" customWidth="1"/>
    <col min="518" max="518" width="12.33203125" style="192" customWidth="1"/>
    <col min="519" max="520" width="11.6640625" style="192" customWidth="1"/>
    <col min="521" max="521" width="43.6640625" style="192" customWidth="1"/>
    <col min="522" max="522" width="9.88671875" style="192" customWidth="1"/>
    <col min="523" max="523" width="2.5546875" style="192" bestFit="1" customWidth="1"/>
    <col min="524" max="524" width="9.109375" style="192"/>
    <col min="525" max="525" width="9" style="192" customWidth="1"/>
    <col min="526" max="764" width="9.109375" style="192"/>
    <col min="765" max="765" width="2.5546875" style="192" customWidth="1"/>
    <col min="766" max="766" width="3.109375" style="192" customWidth="1"/>
    <col min="767" max="767" width="6.88671875" style="192" customWidth="1"/>
    <col min="768" max="768" width="38.44140625" style="192" customWidth="1"/>
    <col min="769" max="769" width="6.33203125" style="192" customWidth="1"/>
    <col min="770" max="770" width="7.5546875" style="192" customWidth="1"/>
    <col min="771" max="771" width="10.33203125" style="192" customWidth="1"/>
    <col min="772" max="772" width="13.33203125" style="192" customWidth="1"/>
    <col min="773" max="773" width="20.44140625" style="192" customWidth="1"/>
    <col min="774" max="774" width="12.33203125" style="192" customWidth="1"/>
    <col min="775" max="776" width="11.6640625" style="192" customWidth="1"/>
    <col min="777" max="777" width="43.6640625" style="192" customWidth="1"/>
    <col min="778" max="778" width="9.88671875" style="192" customWidth="1"/>
    <col min="779" max="779" width="2.5546875" style="192" bestFit="1" customWidth="1"/>
    <col min="780" max="780" width="9.109375" style="192"/>
    <col min="781" max="781" width="9" style="192" customWidth="1"/>
    <col min="782" max="1020" width="9.109375" style="192"/>
    <col min="1021" max="1021" width="2.5546875" style="192" customWidth="1"/>
    <col min="1022" max="1022" width="3.109375" style="192" customWidth="1"/>
    <col min="1023" max="1023" width="6.88671875" style="192" customWidth="1"/>
    <col min="1024" max="1024" width="38.44140625" style="192" customWidth="1"/>
    <col min="1025" max="1025" width="6.33203125" style="192" customWidth="1"/>
    <col min="1026" max="1026" width="7.5546875" style="192" customWidth="1"/>
    <col min="1027" max="1027" width="10.33203125" style="192" customWidth="1"/>
    <col min="1028" max="1028" width="13.33203125" style="192" customWidth="1"/>
    <col min="1029" max="1029" width="20.44140625" style="192" customWidth="1"/>
    <col min="1030" max="1030" width="12.33203125" style="192" customWidth="1"/>
    <col min="1031" max="1032" width="11.6640625" style="192" customWidth="1"/>
    <col min="1033" max="1033" width="43.6640625" style="192" customWidth="1"/>
    <col min="1034" max="1034" width="9.88671875" style="192" customWidth="1"/>
    <col min="1035" max="1035" width="2.5546875" style="192" bestFit="1" customWidth="1"/>
    <col min="1036" max="1036" width="9.109375" style="192"/>
    <col min="1037" max="1037" width="9" style="192" customWidth="1"/>
    <col min="1038" max="1276" width="9.109375" style="192"/>
    <col min="1277" max="1277" width="2.5546875" style="192" customWidth="1"/>
    <col min="1278" max="1278" width="3.109375" style="192" customWidth="1"/>
    <col min="1279" max="1279" width="6.88671875" style="192" customWidth="1"/>
    <col min="1280" max="1280" width="38.44140625" style="192" customWidth="1"/>
    <col min="1281" max="1281" width="6.33203125" style="192" customWidth="1"/>
    <col min="1282" max="1282" width="7.5546875" style="192" customWidth="1"/>
    <col min="1283" max="1283" width="10.33203125" style="192" customWidth="1"/>
    <col min="1284" max="1284" width="13.33203125" style="192" customWidth="1"/>
    <col min="1285" max="1285" width="20.44140625" style="192" customWidth="1"/>
    <col min="1286" max="1286" width="12.33203125" style="192" customWidth="1"/>
    <col min="1287" max="1288" width="11.6640625" style="192" customWidth="1"/>
    <col min="1289" max="1289" width="43.6640625" style="192" customWidth="1"/>
    <col min="1290" max="1290" width="9.88671875" style="192" customWidth="1"/>
    <col min="1291" max="1291" width="2.5546875" style="192" bestFit="1" customWidth="1"/>
    <col min="1292" max="1292" width="9.109375" style="192"/>
    <col min="1293" max="1293" width="9" style="192" customWidth="1"/>
    <col min="1294" max="1532" width="9.109375" style="192"/>
    <col min="1533" max="1533" width="2.5546875" style="192" customWidth="1"/>
    <col min="1534" max="1534" width="3.109375" style="192" customWidth="1"/>
    <col min="1535" max="1535" width="6.88671875" style="192" customWidth="1"/>
    <col min="1536" max="1536" width="38.44140625" style="192" customWidth="1"/>
    <col min="1537" max="1537" width="6.33203125" style="192" customWidth="1"/>
    <col min="1538" max="1538" width="7.5546875" style="192" customWidth="1"/>
    <col min="1539" max="1539" width="10.33203125" style="192" customWidth="1"/>
    <col min="1540" max="1540" width="13.33203125" style="192" customWidth="1"/>
    <col min="1541" max="1541" width="20.44140625" style="192" customWidth="1"/>
    <col min="1542" max="1542" width="12.33203125" style="192" customWidth="1"/>
    <col min="1543" max="1544" width="11.6640625" style="192" customWidth="1"/>
    <col min="1545" max="1545" width="43.6640625" style="192" customWidth="1"/>
    <col min="1546" max="1546" width="9.88671875" style="192" customWidth="1"/>
    <col min="1547" max="1547" width="2.5546875" style="192" bestFit="1" customWidth="1"/>
    <col min="1548" max="1548" width="9.109375" style="192"/>
    <col min="1549" max="1549" width="9" style="192" customWidth="1"/>
    <col min="1550" max="1788" width="9.109375" style="192"/>
    <col min="1789" max="1789" width="2.5546875" style="192" customWidth="1"/>
    <col min="1790" max="1790" width="3.109375" style="192" customWidth="1"/>
    <col min="1791" max="1791" width="6.88671875" style="192" customWidth="1"/>
    <col min="1792" max="1792" width="38.44140625" style="192" customWidth="1"/>
    <col min="1793" max="1793" width="6.33203125" style="192" customWidth="1"/>
    <col min="1794" max="1794" width="7.5546875" style="192" customWidth="1"/>
    <col min="1795" max="1795" width="10.33203125" style="192" customWidth="1"/>
    <col min="1796" max="1796" width="13.33203125" style="192" customWidth="1"/>
    <col min="1797" max="1797" width="20.44140625" style="192" customWidth="1"/>
    <col min="1798" max="1798" width="12.33203125" style="192" customWidth="1"/>
    <col min="1799" max="1800" width="11.6640625" style="192" customWidth="1"/>
    <col min="1801" max="1801" width="43.6640625" style="192" customWidth="1"/>
    <col min="1802" max="1802" width="9.88671875" style="192" customWidth="1"/>
    <col min="1803" max="1803" width="2.5546875" style="192" bestFit="1" customWidth="1"/>
    <col min="1804" max="1804" width="9.109375" style="192"/>
    <col min="1805" max="1805" width="9" style="192" customWidth="1"/>
    <col min="1806" max="2044" width="9.109375" style="192"/>
    <col min="2045" max="2045" width="2.5546875" style="192" customWidth="1"/>
    <col min="2046" max="2046" width="3.109375" style="192" customWidth="1"/>
    <col min="2047" max="2047" width="6.88671875" style="192" customWidth="1"/>
    <col min="2048" max="2048" width="38.44140625" style="192" customWidth="1"/>
    <col min="2049" max="2049" width="6.33203125" style="192" customWidth="1"/>
    <col min="2050" max="2050" width="7.5546875" style="192" customWidth="1"/>
    <col min="2051" max="2051" width="10.33203125" style="192" customWidth="1"/>
    <col min="2052" max="2052" width="13.33203125" style="192" customWidth="1"/>
    <col min="2053" max="2053" width="20.44140625" style="192" customWidth="1"/>
    <col min="2054" max="2054" width="12.33203125" style="192" customWidth="1"/>
    <col min="2055" max="2056" width="11.6640625" style="192" customWidth="1"/>
    <col min="2057" max="2057" width="43.6640625" style="192" customWidth="1"/>
    <col min="2058" max="2058" width="9.88671875" style="192" customWidth="1"/>
    <col min="2059" max="2059" width="2.5546875" style="192" bestFit="1" customWidth="1"/>
    <col min="2060" max="2060" width="9.109375" style="192"/>
    <col min="2061" max="2061" width="9" style="192" customWidth="1"/>
    <col min="2062" max="2300" width="9.109375" style="192"/>
    <col min="2301" max="2301" width="2.5546875" style="192" customWidth="1"/>
    <col min="2302" max="2302" width="3.109375" style="192" customWidth="1"/>
    <col min="2303" max="2303" width="6.88671875" style="192" customWidth="1"/>
    <col min="2304" max="2304" width="38.44140625" style="192" customWidth="1"/>
    <col min="2305" max="2305" width="6.33203125" style="192" customWidth="1"/>
    <col min="2306" max="2306" width="7.5546875" style="192" customWidth="1"/>
    <col min="2307" max="2307" width="10.33203125" style="192" customWidth="1"/>
    <col min="2308" max="2308" width="13.33203125" style="192" customWidth="1"/>
    <col min="2309" max="2309" width="20.44140625" style="192" customWidth="1"/>
    <col min="2310" max="2310" width="12.33203125" style="192" customWidth="1"/>
    <col min="2311" max="2312" width="11.6640625" style="192" customWidth="1"/>
    <col min="2313" max="2313" width="43.6640625" style="192" customWidth="1"/>
    <col min="2314" max="2314" width="9.88671875" style="192" customWidth="1"/>
    <col min="2315" max="2315" width="2.5546875" style="192" bestFit="1" customWidth="1"/>
    <col min="2316" max="2316" width="9.109375" style="192"/>
    <col min="2317" max="2317" width="9" style="192" customWidth="1"/>
    <col min="2318" max="2556" width="9.109375" style="192"/>
    <col min="2557" max="2557" width="2.5546875" style="192" customWidth="1"/>
    <col min="2558" max="2558" width="3.109375" style="192" customWidth="1"/>
    <col min="2559" max="2559" width="6.88671875" style="192" customWidth="1"/>
    <col min="2560" max="2560" width="38.44140625" style="192" customWidth="1"/>
    <col min="2561" max="2561" width="6.33203125" style="192" customWidth="1"/>
    <col min="2562" max="2562" width="7.5546875" style="192" customWidth="1"/>
    <col min="2563" max="2563" width="10.33203125" style="192" customWidth="1"/>
    <col min="2564" max="2564" width="13.33203125" style="192" customWidth="1"/>
    <col min="2565" max="2565" width="20.44140625" style="192" customWidth="1"/>
    <col min="2566" max="2566" width="12.33203125" style="192" customWidth="1"/>
    <col min="2567" max="2568" width="11.6640625" style="192" customWidth="1"/>
    <col min="2569" max="2569" width="43.6640625" style="192" customWidth="1"/>
    <col min="2570" max="2570" width="9.88671875" style="192" customWidth="1"/>
    <col min="2571" max="2571" width="2.5546875" style="192" bestFit="1" customWidth="1"/>
    <col min="2572" max="2572" width="9.109375" style="192"/>
    <col min="2573" max="2573" width="9" style="192" customWidth="1"/>
    <col min="2574" max="2812" width="9.109375" style="192"/>
    <col min="2813" max="2813" width="2.5546875" style="192" customWidth="1"/>
    <col min="2814" max="2814" width="3.109375" style="192" customWidth="1"/>
    <col min="2815" max="2815" width="6.88671875" style="192" customWidth="1"/>
    <col min="2816" max="2816" width="38.44140625" style="192" customWidth="1"/>
    <col min="2817" max="2817" width="6.33203125" style="192" customWidth="1"/>
    <col min="2818" max="2818" width="7.5546875" style="192" customWidth="1"/>
    <col min="2819" max="2819" width="10.33203125" style="192" customWidth="1"/>
    <col min="2820" max="2820" width="13.33203125" style="192" customWidth="1"/>
    <col min="2821" max="2821" width="20.44140625" style="192" customWidth="1"/>
    <col min="2822" max="2822" width="12.33203125" style="192" customWidth="1"/>
    <col min="2823" max="2824" width="11.6640625" style="192" customWidth="1"/>
    <col min="2825" max="2825" width="43.6640625" style="192" customWidth="1"/>
    <col min="2826" max="2826" width="9.88671875" style="192" customWidth="1"/>
    <col min="2827" max="2827" width="2.5546875" style="192" bestFit="1" customWidth="1"/>
    <col min="2828" max="2828" width="9.109375" style="192"/>
    <col min="2829" max="2829" width="9" style="192" customWidth="1"/>
    <col min="2830" max="3068" width="9.109375" style="192"/>
    <col min="3069" max="3069" width="2.5546875" style="192" customWidth="1"/>
    <col min="3070" max="3070" width="3.109375" style="192" customWidth="1"/>
    <col min="3071" max="3071" width="6.88671875" style="192" customWidth="1"/>
    <col min="3072" max="3072" width="38.44140625" style="192" customWidth="1"/>
    <col min="3073" max="3073" width="6.33203125" style="192" customWidth="1"/>
    <col min="3074" max="3074" width="7.5546875" style="192" customWidth="1"/>
    <col min="3075" max="3075" width="10.33203125" style="192" customWidth="1"/>
    <col min="3076" max="3076" width="13.33203125" style="192" customWidth="1"/>
    <col min="3077" max="3077" width="20.44140625" style="192" customWidth="1"/>
    <col min="3078" max="3078" width="12.33203125" style="192" customWidth="1"/>
    <col min="3079" max="3080" width="11.6640625" style="192" customWidth="1"/>
    <col min="3081" max="3081" width="43.6640625" style="192" customWidth="1"/>
    <col min="3082" max="3082" width="9.88671875" style="192" customWidth="1"/>
    <col min="3083" max="3083" width="2.5546875" style="192" bestFit="1" customWidth="1"/>
    <col min="3084" max="3084" width="9.109375" style="192"/>
    <col min="3085" max="3085" width="9" style="192" customWidth="1"/>
    <col min="3086" max="3324" width="9.109375" style="192"/>
    <col min="3325" max="3325" width="2.5546875" style="192" customWidth="1"/>
    <col min="3326" max="3326" width="3.109375" style="192" customWidth="1"/>
    <col min="3327" max="3327" width="6.88671875" style="192" customWidth="1"/>
    <col min="3328" max="3328" width="38.44140625" style="192" customWidth="1"/>
    <col min="3329" max="3329" width="6.33203125" style="192" customWidth="1"/>
    <col min="3330" max="3330" width="7.5546875" style="192" customWidth="1"/>
    <col min="3331" max="3331" width="10.33203125" style="192" customWidth="1"/>
    <col min="3332" max="3332" width="13.33203125" style="192" customWidth="1"/>
    <col min="3333" max="3333" width="20.44140625" style="192" customWidth="1"/>
    <col min="3334" max="3334" width="12.33203125" style="192" customWidth="1"/>
    <col min="3335" max="3336" width="11.6640625" style="192" customWidth="1"/>
    <col min="3337" max="3337" width="43.6640625" style="192" customWidth="1"/>
    <col min="3338" max="3338" width="9.88671875" style="192" customWidth="1"/>
    <col min="3339" max="3339" width="2.5546875" style="192" bestFit="1" customWidth="1"/>
    <col min="3340" max="3340" width="9.109375" style="192"/>
    <col min="3341" max="3341" width="9" style="192" customWidth="1"/>
    <col min="3342" max="3580" width="9.109375" style="192"/>
    <col min="3581" max="3581" width="2.5546875" style="192" customWidth="1"/>
    <col min="3582" max="3582" width="3.109375" style="192" customWidth="1"/>
    <col min="3583" max="3583" width="6.88671875" style="192" customWidth="1"/>
    <col min="3584" max="3584" width="38.44140625" style="192" customWidth="1"/>
    <col min="3585" max="3585" width="6.33203125" style="192" customWidth="1"/>
    <col min="3586" max="3586" width="7.5546875" style="192" customWidth="1"/>
    <col min="3587" max="3587" width="10.33203125" style="192" customWidth="1"/>
    <col min="3588" max="3588" width="13.33203125" style="192" customWidth="1"/>
    <col min="3589" max="3589" width="20.44140625" style="192" customWidth="1"/>
    <col min="3590" max="3590" width="12.33203125" style="192" customWidth="1"/>
    <col min="3591" max="3592" width="11.6640625" style="192" customWidth="1"/>
    <col min="3593" max="3593" width="43.6640625" style="192" customWidth="1"/>
    <col min="3594" max="3594" width="9.88671875" style="192" customWidth="1"/>
    <col min="3595" max="3595" width="2.5546875" style="192" bestFit="1" customWidth="1"/>
    <col min="3596" max="3596" width="9.109375" style="192"/>
    <col min="3597" max="3597" width="9" style="192" customWidth="1"/>
    <col min="3598" max="3836" width="9.109375" style="192"/>
    <col min="3837" max="3837" width="2.5546875" style="192" customWidth="1"/>
    <col min="3838" max="3838" width="3.109375" style="192" customWidth="1"/>
    <col min="3839" max="3839" width="6.88671875" style="192" customWidth="1"/>
    <col min="3840" max="3840" width="38.44140625" style="192" customWidth="1"/>
    <col min="3841" max="3841" width="6.33203125" style="192" customWidth="1"/>
    <col min="3842" max="3842" width="7.5546875" style="192" customWidth="1"/>
    <col min="3843" max="3843" width="10.33203125" style="192" customWidth="1"/>
    <col min="3844" max="3844" width="13.33203125" style="192" customWidth="1"/>
    <col min="3845" max="3845" width="20.44140625" style="192" customWidth="1"/>
    <col min="3846" max="3846" width="12.33203125" style="192" customWidth="1"/>
    <col min="3847" max="3848" width="11.6640625" style="192" customWidth="1"/>
    <col min="3849" max="3849" width="43.6640625" style="192" customWidth="1"/>
    <col min="3850" max="3850" width="9.88671875" style="192" customWidth="1"/>
    <col min="3851" max="3851" width="2.5546875" style="192" bestFit="1" customWidth="1"/>
    <col min="3852" max="3852" width="9.109375" style="192"/>
    <col min="3853" max="3853" width="9" style="192" customWidth="1"/>
    <col min="3854" max="4092" width="9.109375" style="192"/>
    <col min="4093" max="4093" width="2.5546875" style="192" customWidth="1"/>
    <col min="4094" max="4094" width="3.109375" style="192" customWidth="1"/>
    <col min="4095" max="4095" width="6.88671875" style="192" customWidth="1"/>
    <col min="4096" max="4096" width="38.44140625" style="192" customWidth="1"/>
    <col min="4097" max="4097" width="6.33203125" style="192" customWidth="1"/>
    <col min="4098" max="4098" width="7.5546875" style="192" customWidth="1"/>
    <col min="4099" max="4099" width="10.33203125" style="192" customWidth="1"/>
    <col min="4100" max="4100" width="13.33203125" style="192" customWidth="1"/>
    <col min="4101" max="4101" width="20.44140625" style="192" customWidth="1"/>
    <col min="4102" max="4102" width="12.33203125" style="192" customWidth="1"/>
    <col min="4103" max="4104" width="11.6640625" style="192" customWidth="1"/>
    <col min="4105" max="4105" width="43.6640625" style="192" customWidth="1"/>
    <col min="4106" max="4106" width="9.88671875" style="192" customWidth="1"/>
    <col min="4107" max="4107" width="2.5546875" style="192" bestFit="1" customWidth="1"/>
    <col min="4108" max="4108" width="9.109375" style="192"/>
    <col min="4109" max="4109" width="9" style="192" customWidth="1"/>
    <col min="4110" max="4348" width="9.109375" style="192"/>
    <col min="4349" max="4349" width="2.5546875" style="192" customWidth="1"/>
    <col min="4350" max="4350" width="3.109375" style="192" customWidth="1"/>
    <col min="4351" max="4351" width="6.88671875" style="192" customWidth="1"/>
    <col min="4352" max="4352" width="38.44140625" style="192" customWidth="1"/>
    <col min="4353" max="4353" width="6.33203125" style="192" customWidth="1"/>
    <col min="4354" max="4354" width="7.5546875" style="192" customWidth="1"/>
    <col min="4355" max="4355" width="10.33203125" style="192" customWidth="1"/>
    <col min="4356" max="4356" width="13.33203125" style="192" customWidth="1"/>
    <col min="4357" max="4357" width="20.44140625" style="192" customWidth="1"/>
    <col min="4358" max="4358" width="12.33203125" style="192" customWidth="1"/>
    <col min="4359" max="4360" width="11.6640625" style="192" customWidth="1"/>
    <col min="4361" max="4361" width="43.6640625" style="192" customWidth="1"/>
    <col min="4362" max="4362" width="9.88671875" style="192" customWidth="1"/>
    <col min="4363" max="4363" width="2.5546875" style="192" bestFit="1" customWidth="1"/>
    <col min="4364" max="4364" width="9.109375" style="192"/>
    <col min="4365" max="4365" width="9" style="192" customWidth="1"/>
    <col min="4366" max="4604" width="9.109375" style="192"/>
    <col min="4605" max="4605" width="2.5546875" style="192" customWidth="1"/>
    <col min="4606" max="4606" width="3.109375" style="192" customWidth="1"/>
    <col min="4607" max="4607" width="6.88671875" style="192" customWidth="1"/>
    <col min="4608" max="4608" width="38.44140625" style="192" customWidth="1"/>
    <col min="4609" max="4609" width="6.33203125" style="192" customWidth="1"/>
    <col min="4610" max="4610" width="7.5546875" style="192" customWidth="1"/>
    <col min="4611" max="4611" width="10.33203125" style="192" customWidth="1"/>
    <col min="4612" max="4612" width="13.33203125" style="192" customWidth="1"/>
    <col min="4613" max="4613" width="20.44140625" style="192" customWidth="1"/>
    <col min="4614" max="4614" width="12.33203125" style="192" customWidth="1"/>
    <col min="4615" max="4616" width="11.6640625" style="192" customWidth="1"/>
    <col min="4617" max="4617" width="43.6640625" style="192" customWidth="1"/>
    <col min="4618" max="4618" width="9.88671875" style="192" customWidth="1"/>
    <col min="4619" max="4619" width="2.5546875" style="192" bestFit="1" customWidth="1"/>
    <col min="4620" max="4620" width="9.109375" style="192"/>
    <col min="4621" max="4621" width="9" style="192" customWidth="1"/>
    <col min="4622" max="4860" width="9.109375" style="192"/>
    <col min="4861" max="4861" width="2.5546875" style="192" customWidth="1"/>
    <col min="4862" max="4862" width="3.109375" style="192" customWidth="1"/>
    <col min="4863" max="4863" width="6.88671875" style="192" customWidth="1"/>
    <col min="4864" max="4864" width="38.44140625" style="192" customWidth="1"/>
    <col min="4865" max="4865" width="6.33203125" style="192" customWidth="1"/>
    <col min="4866" max="4866" width="7.5546875" style="192" customWidth="1"/>
    <col min="4867" max="4867" width="10.33203125" style="192" customWidth="1"/>
    <col min="4868" max="4868" width="13.33203125" style="192" customWidth="1"/>
    <col min="4869" max="4869" width="20.44140625" style="192" customWidth="1"/>
    <col min="4870" max="4870" width="12.33203125" style="192" customWidth="1"/>
    <col min="4871" max="4872" width="11.6640625" style="192" customWidth="1"/>
    <col min="4873" max="4873" width="43.6640625" style="192" customWidth="1"/>
    <col min="4874" max="4874" width="9.88671875" style="192" customWidth="1"/>
    <col min="4875" max="4875" width="2.5546875" style="192" bestFit="1" customWidth="1"/>
    <col min="4876" max="4876" width="9.109375" style="192"/>
    <col min="4877" max="4877" width="9" style="192" customWidth="1"/>
    <col min="4878" max="5116" width="9.109375" style="192"/>
    <col min="5117" max="5117" width="2.5546875" style="192" customWidth="1"/>
    <col min="5118" max="5118" width="3.109375" style="192" customWidth="1"/>
    <col min="5119" max="5119" width="6.88671875" style="192" customWidth="1"/>
    <col min="5120" max="5120" width="38.44140625" style="192" customWidth="1"/>
    <col min="5121" max="5121" width="6.33203125" style="192" customWidth="1"/>
    <col min="5122" max="5122" width="7.5546875" style="192" customWidth="1"/>
    <col min="5123" max="5123" width="10.33203125" style="192" customWidth="1"/>
    <col min="5124" max="5124" width="13.33203125" style="192" customWidth="1"/>
    <col min="5125" max="5125" width="20.44140625" style="192" customWidth="1"/>
    <col min="5126" max="5126" width="12.33203125" style="192" customWidth="1"/>
    <col min="5127" max="5128" width="11.6640625" style="192" customWidth="1"/>
    <col min="5129" max="5129" width="43.6640625" style="192" customWidth="1"/>
    <col min="5130" max="5130" width="9.88671875" style="192" customWidth="1"/>
    <col min="5131" max="5131" width="2.5546875" style="192" bestFit="1" customWidth="1"/>
    <col min="5132" max="5132" width="9.109375" style="192"/>
    <col min="5133" max="5133" width="9" style="192" customWidth="1"/>
    <col min="5134" max="5372" width="9.109375" style="192"/>
    <col min="5373" max="5373" width="2.5546875" style="192" customWidth="1"/>
    <col min="5374" max="5374" width="3.109375" style="192" customWidth="1"/>
    <col min="5375" max="5375" width="6.88671875" style="192" customWidth="1"/>
    <col min="5376" max="5376" width="38.44140625" style="192" customWidth="1"/>
    <col min="5377" max="5377" width="6.33203125" style="192" customWidth="1"/>
    <col min="5378" max="5378" width="7.5546875" style="192" customWidth="1"/>
    <col min="5379" max="5379" width="10.33203125" style="192" customWidth="1"/>
    <col min="5380" max="5380" width="13.33203125" style="192" customWidth="1"/>
    <col min="5381" max="5381" width="20.44140625" style="192" customWidth="1"/>
    <col min="5382" max="5382" width="12.33203125" style="192" customWidth="1"/>
    <col min="5383" max="5384" width="11.6640625" style="192" customWidth="1"/>
    <col min="5385" max="5385" width="43.6640625" style="192" customWidth="1"/>
    <col min="5386" max="5386" width="9.88671875" style="192" customWidth="1"/>
    <col min="5387" max="5387" width="2.5546875" style="192" bestFit="1" customWidth="1"/>
    <col min="5388" max="5388" width="9.109375" style="192"/>
    <col min="5389" max="5389" width="9" style="192" customWidth="1"/>
    <col min="5390" max="5628" width="9.109375" style="192"/>
    <col min="5629" max="5629" width="2.5546875" style="192" customWidth="1"/>
    <col min="5630" max="5630" width="3.109375" style="192" customWidth="1"/>
    <col min="5631" max="5631" width="6.88671875" style="192" customWidth="1"/>
    <col min="5632" max="5632" width="38.44140625" style="192" customWidth="1"/>
    <col min="5633" max="5633" width="6.33203125" style="192" customWidth="1"/>
    <col min="5634" max="5634" width="7.5546875" style="192" customWidth="1"/>
    <col min="5635" max="5635" width="10.33203125" style="192" customWidth="1"/>
    <col min="5636" max="5636" width="13.33203125" style="192" customWidth="1"/>
    <col min="5637" max="5637" width="20.44140625" style="192" customWidth="1"/>
    <col min="5638" max="5638" width="12.33203125" style="192" customWidth="1"/>
    <col min="5639" max="5640" width="11.6640625" style="192" customWidth="1"/>
    <col min="5641" max="5641" width="43.6640625" style="192" customWidth="1"/>
    <col min="5642" max="5642" width="9.88671875" style="192" customWidth="1"/>
    <col min="5643" max="5643" width="2.5546875" style="192" bestFit="1" customWidth="1"/>
    <col min="5644" max="5644" width="9.109375" style="192"/>
    <col min="5645" max="5645" width="9" style="192" customWidth="1"/>
    <col min="5646" max="5884" width="9.109375" style="192"/>
    <col min="5885" max="5885" width="2.5546875" style="192" customWidth="1"/>
    <col min="5886" max="5886" width="3.109375" style="192" customWidth="1"/>
    <col min="5887" max="5887" width="6.88671875" style="192" customWidth="1"/>
    <col min="5888" max="5888" width="38.44140625" style="192" customWidth="1"/>
    <col min="5889" max="5889" width="6.33203125" style="192" customWidth="1"/>
    <col min="5890" max="5890" width="7.5546875" style="192" customWidth="1"/>
    <col min="5891" max="5891" width="10.33203125" style="192" customWidth="1"/>
    <col min="5892" max="5892" width="13.33203125" style="192" customWidth="1"/>
    <col min="5893" max="5893" width="20.44140625" style="192" customWidth="1"/>
    <col min="5894" max="5894" width="12.33203125" style="192" customWidth="1"/>
    <col min="5895" max="5896" width="11.6640625" style="192" customWidth="1"/>
    <col min="5897" max="5897" width="43.6640625" style="192" customWidth="1"/>
    <col min="5898" max="5898" width="9.88671875" style="192" customWidth="1"/>
    <col min="5899" max="5899" width="2.5546875" style="192" bestFit="1" customWidth="1"/>
    <col min="5900" max="5900" width="9.109375" style="192"/>
    <col min="5901" max="5901" width="9" style="192" customWidth="1"/>
    <col min="5902" max="6140" width="9.109375" style="192"/>
    <col min="6141" max="6141" width="2.5546875" style="192" customWidth="1"/>
    <col min="6142" max="6142" width="3.109375" style="192" customWidth="1"/>
    <col min="6143" max="6143" width="6.88671875" style="192" customWidth="1"/>
    <col min="6144" max="6144" width="38.44140625" style="192" customWidth="1"/>
    <col min="6145" max="6145" width="6.33203125" style="192" customWidth="1"/>
    <col min="6146" max="6146" width="7.5546875" style="192" customWidth="1"/>
    <col min="6147" max="6147" width="10.33203125" style="192" customWidth="1"/>
    <col min="6148" max="6148" width="13.33203125" style="192" customWidth="1"/>
    <col min="6149" max="6149" width="20.44140625" style="192" customWidth="1"/>
    <col min="6150" max="6150" width="12.33203125" style="192" customWidth="1"/>
    <col min="6151" max="6152" width="11.6640625" style="192" customWidth="1"/>
    <col min="6153" max="6153" width="43.6640625" style="192" customWidth="1"/>
    <col min="6154" max="6154" width="9.88671875" style="192" customWidth="1"/>
    <col min="6155" max="6155" width="2.5546875" style="192" bestFit="1" customWidth="1"/>
    <col min="6156" max="6156" width="9.109375" style="192"/>
    <col min="6157" max="6157" width="9" style="192" customWidth="1"/>
    <col min="6158" max="6396" width="9.109375" style="192"/>
    <col min="6397" max="6397" width="2.5546875" style="192" customWidth="1"/>
    <col min="6398" max="6398" width="3.109375" style="192" customWidth="1"/>
    <col min="6399" max="6399" width="6.88671875" style="192" customWidth="1"/>
    <col min="6400" max="6400" width="38.44140625" style="192" customWidth="1"/>
    <col min="6401" max="6401" width="6.33203125" style="192" customWidth="1"/>
    <col min="6402" max="6402" width="7.5546875" style="192" customWidth="1"/>
    <col min="6403" max="6403" width="10.33203125" style="192" customWidth="1"/>
    <col min="6404" max="6404" width="13.33203125" style="192" customWidth="1"/>
    <col min="6405" max="6405" width="20.44140625" style="192" customWidth="1"/>
    <col min="6406" max="6406" width="12.33203125" style="192" customWidth="1"/>
    <col min="6407" max="6408" width="11.6640625" style="192" customWidth="1"/>
    <col min="6409" max="6409" width="43.6640625" style="192" customWidth="1"/>
    <col min="6410" max="6410" width="9.88671875" style="192" customWidth="1"/>
    <col min="6411" max="6411" width="2.5546875" style="192" bestFit="1" customWidth="1"/>
    <col min="6412" max="6412" width="9.109375" style="192"/>
    <col min="6413" max="6413" width="9" style="192" customWidth="1"/>
    <col min="6414" max="6652" width="9.109375" style="192"/>
    <col min="6653" max="6653" width="2.5546875" style="192" customWidth="1"/>
    <col min="6654" max="6654" width="3.109375" style="192" customWidth="1"/>
    <col min="6655" max="6655" width="6.88671875" style="192" customWidth="1"/>
    <col min="6656" max="6656" width="38.44140625" style="192" customWidth="1"/>
    <col min="6657" max="6657" width="6.33203125" style="192" customWidth="1"/>
    <col min="6658" max="6658" width="7.5546875" style="192" customWidth="1"/>
    <col min="6659" max="6659" width="10.33203125" style="192" customWidth="1"/>
    <col min="6660" max="6660" width="13.33203125" style="192" customWidth="1"/>
    <col min="6661" max="6661" width="20.44140625" style="192" customWidth="1"/>
    <col min="6662" max="6662" width="12.33203125" style="192" customWidth="1"/>
    <col min="6663" max="6664" width="11.6640625" style="192" customWidth="1"/>
    <col min="6665" max="6665" width="43.6640625" style="192" customWidth="1"/>
    <col min="6666" max="6666" width="9.88671875" style="192" customWidth="1"/>
    <col min="6667" max="6667" width="2.5546875" style="192" bestFit="1" customWidth="1"/>
    <col min="6668" max="6668" width="9.109375" style="192"/>
    <col min="6669" max="6669" width="9" style="192" customWidth="1"/>
    <col min="6670" max="6908" width="9.109375" style="192"/>
    <col min="6909" max="6909" width="2.5546875" style="192" customWidth="1"/>
    <col min="6910" max="6910" width="3.109375" style="192" customWidth="1"/>
    <col min="6911" max="6911" width="6.88671875" style="192" customWidth="1"/>
    <col min="6912" max="6912" width="38.44140625" style="192" customWidth="1"/>
    <col min="6913" max="6913" width="6.33203125" style="192" customWidth="1"/>
    <col min="6914" max="6914" width="7.5546875" style="192" customWidth="1"/>
    <col min="6915" max="6915" width="10.33203125" style="192" customWidth="1"/>
    <col min="6916" max="6916" width="13.33203125" style="192" customWidth="1"/>
    <col min="6917" max="6917" width="20.44140625" style="192" customWidth="1"/>
    <col min="6918" max="6918" width="12.33203125" style="192" customWidth="1"/>
    <col min="6919" max="6920" width="11.6640625" style="192" customWidth="1"/>
    <col min="6921" max="6921" width="43.6640625" style="192" customWidth="1"/>
    <col min="6922" max="6922" width="9.88671875" style="192" customWidth="1"/>
    <col min="6923" max="6923" width="2.5546875" style="192" bestFit="1" customWidth="1"/>
    <col min="6924" max="6924" width="9.109375" style="192"/>
    <col min="6925" max="6925" width="9" style="192" customWidth="1"/>
    <col min="6926" max="7164" width="9.109375" style="192"/>
    <col min="7165" max="7165" width="2.5546875" style="192" customWidth="1"/>
    <col min="7166" max="7166" width="3.109375" style="192" customWidth="1"/>
    <col min="7167" max="7167" width="6.88671875" style="192" customWidth="1"/>
    <col min="7168" max="7168" width="38.44140625" style="192" customWidth="1"/>
    <col min="7169" max="7169" width="6.33203125" style="192" customWidth="1"/>
    <col min="7170" max="7170" width="7.5546875" style="192" customWidth="1"/>
    <col min="7171" max="7171" width="10.33203125" style="192" customWidth="1"/>
    <col min="7172" max="7172" width="13.33203125" style="192" customWidth="1"/>
    <col min="7173" max="7173" width="20.44140625" style="192" customWidth="1"/>
    <col min="7174" max="7174" width="12.33203125" style="192" customWidth="1"/>
    <col min="7175" max="7176" width="11.6640625" style="192" customWidth="1"/>
    <col min="7177" max="7177" width="43.6640625" style="192" customWidth="1"/>
    <col min="7178" max="7178" width="9.88671875" style="192" customWidth="1"/>
    <col min="7179" max="7179" width="2.5546875" style="192" bestFit="1" customWidth="1"/>
    <col min="7180" max="7180" width="9.109375" style="192"/>
    <col min="7181" max="7181" width="9" style="192" customWidth="1"/>
    <col min="7182" max="7420" width="9.109375" style="192"/>
    <col min="7421" max="7421" width="2.5546875" style="192" customWidth="1"/>
    <col min="7422" max="7422" width="3.109375" style="192" customWidth="1"/>
    <col min="7423" max="7423" width="6.88671875" style="192" customWidth="1"/>
    <col min="7424" max="7424" width="38.44140625" style="192" customWidth="1"/>
    <col min="7425" max="7425" width="6.33203125" style="192" customWidth="1"/>
    <col min="7426" max="7426" width="7.5546875" style="192" customWidth="1"/>
    <col min="7427" max="7427" width="10.33203125" style="192" customWidth="1"/>
    <col min="7428" max="7428" width="13.33203125" style="192" customWidth="1"/>
    <col min="7429" max="7429" width="20.44140625" style="192" customWidth="1"/>
    <col min="7430" max="7430" width="12.33203125" style="192" customWidth="1"/>
    <col min="7431" max="7432" width="11.6640625" style="192" customWidth="1"/>
    <col min="7433" max="7433" width="43.6640625" style="192" customWidth="1"/>
    <col min="7434" max="7434" width="9.88671875" style="192" customWidth="1"/>
    <col min="7435" max="7435" width="2.5546875" style="192" bestFit="1" customWidth="1"/>
    <col min="7436" max="7436" width="9.109375" style="192"/>
    <col min="7437" max="7437" width="9" style="192" customWidth="1"/>
    <col min="7438" max="7676" width="9.109375" style="192"/>
    <col min="7677" max="7677" width="2.5546875" style="192" customWidth="1"/>
    <col min="7678" max="7678" width="3.109375" style="192" customWidth="1"/>
    <col min="7679" max="7679" width="6.88671875" style="192" customWidth="1"/>
    <col min="7680" max="7680" width="38.44140625" style="192" customWidth="1"/>
    <col min="7681" max="7681" width="6.33203125" style="192" customWidth="1"/>
    <col min="7682" max="7682" width="7.5546875" style="192" customWidth="1"/>
    <col min="7683" max="7683" width="10.33203125" style="192" customWidth="1"/>
    <col min="7684" max="7684" width="13.33203125" style="192" customWidth="1"/>
    <col min="7685" max="7685" width="20.44140625" style="192" customWidth="1"/>
    <col min="7686" max="7686" width="12.33203125" style="192" customWidth="1"/>
    <col min="7687" max="7688" width="11.6640625" style="192" customWidth="1"/>
    <col min="7689" max="7689" width="43.6640625" style="192" customWidth="1"/>
    <col min="7690" max="7690" width="9.88671875" style="192" customWidth="1"/>
    <col min="7691" max="7691" width="2.5546875" style="192" bestFit="1" customWidth="1"/>
    <col min="7692" max="7692" width="9.109375" style="192"/>
    <col min="7693" max="7693" width="9" style="192" customWidth="1"/>
    <col min="7694" max="7932" width="9.109375" style="192"/>
    <col min="7933" max="7933" width="2.5546875" style="192" customWidth="1"/>
    <col min="7934" max="7934" width="3.109375" style="192" customWidth="1"/>
    <col min="7935" max="7935" width="6.88671875" style="192" customWidth="1"/>
    <col min="7936" max="7936" width="38.44140625" style="192" customWidth="1"/>
    <col min="7937" max="7937" width="6.33203125" style="192" customWidth="1"/>
    <col min="7938" max="7938" width="7.5546875" style="192" customWidth="1"/>
    <col min="7939" max="7939" width="10.33203125" style="192" customWidth="1"/>
    <col min="7940" max="7940" width="13.33203125" style="192" customWidth="1"/>
    <col min="7941" max="7941" width="20.44140625" style="192" customWidth="1"/>
    <col min="7942" max="7942" width="12.33203125" style="192" customWidth="1"/>
    <col min="7943" max="7944" width="11.6640625" style="192" customWidth="1"/>
    <col min="7945" max="7945" width="43.6640625" style="192" customWidth="1"/>
    <col min="7946" max="7946" width="9.88671875" style="192" customWidth="1"/>
    <col min="7947" max="7947" width="2.5546875" style="192" bestFit="1" customWidth="1"/>
    <col min="7948" max="7948" width="9.109375" style="192"/>
    <col min="7949" max="7949" width="9" style="192" customWidth="1"/>
    <col min="7950" max="8188" width="9.109375" style="192"/>
    <col min="8189" max="8189" width="2.5546875" style="192" customWidth="1"/>
    <col min="8190" max="8190" width="3.109375" style="192" customWidth="1"/>
    <col min="8191" max="8191" width="6.88671875" style="192" customWidth="1"/>
    <col min="8192" max="8192" width="38.44140625" style="192" customWidth="1"/>
    <col min="8193" max="8193" width="6.33203125" style="192" customWidth="1"/>
    <col min="8194" max="8194" width="7.5546875" style="192" customWidth="1"/>
    <col min="8195" max="8195" width="10.33203125" style="192" customWidth="1"/>
    <col min="8196" max="8196" width="13.33203125" style="192" customWidth="1"/>
    <col min="8197" max="8197" width="20.44140625" style="192" customWidth="1"/>
    <col min="8198" max="8198" width="12.33203125" style="192" customWidth="1"/>
    <col min="8199" max="8200" width="11.6640625" style="192" customWidth="1"/>
    <col min="8201" max="8201" width="43.6640625" style="192" customWidth="1"/>
    <col min="8202" max="8202" width="9.88671875" style="192" customWidth="1"/>
    <col min="8203" max="8203" width="2.5546875" style="192" bestFit="1" customWidth="1"/>
    <col min="8204" max="8204" width="9.109375" style="192"/>
    <col min="8205" max="8205" width="9" style="192" customWidth="1"/>
    <col min="8206" max="8444" width="9.109375" style="192"/>
    <col min="8445" max="8445" width="2.5546875" style="192" customWidth="1"/>
    <col min="8446" max="8446" width="3.109375" style="192" customWidth="1"/>
    <col min="8447" max="8447" width="6.88671875" style="192" customWidth="1"/>
    <col min="8448" max="8448" width="38.44140625" style="192" customWidth="1"/>
    <col min="8449" max="8449" width="6.33203125" style="192" customWidth="1"/>
    <col min="8450" max="8450" width="7.5546875" style="192" customWidth="1"/>
    <col min="8451" max="8451" width="10.33203125" style="192" customWidth="1"/>
    <col min="8452" max="8452" width="13.33203125" style="192" customWidth="1"/>
    <col min="8453" max="8453" width="20.44140625" style="192" customWidth="1"/>
    <col min="8454" max="8454" width="12.33203125" style="192" customWidth="1"/>
    <col min="8455" max="8456" width="11.6640625" style="192" customWidth="1"/>
    <col min="8457" max="8457" width="43.6640625" style="192" customWidth="1"/>
    <col min="8458" max="8458" width="9.88671875" style="192" customWidth="1"/>
    <col min="8459" max="8459" width="2.5546875" style="192" bestFit="1" customWidth="1"/>
    <col min="8460" max="8460" width="9.109375" style="192"/>
    <col min="8461" max="8461" width="9" style="192" customWidth="1"/>
    <col min="8462" max="8700" width="9.109375" style="192"/>
    <col min="8701" max="8701" width="2.5546875" style="192" customWidth="1"/>
    <col min="8702" max="8702" width="3.109375" style="192" customWidth="1"/>
    <col min="8703" max="8703" width="6.88671875" style="192" customWidth="1"/>
    <col min="8704" max="8704" width="38.44140625" style="192" customWidth="1"/>
    <col min="8705" max="8705" width="6.33203125" style="192" customWidth="1"/>
    <col min="8706" max="8706" width="7.5546875" style="192" customWidth="1"/>
    <col min="8707" max="8707" width="10.33203125" style="192" customWidth="1"/>
    <col min="8708" max="8708" width="13.33203125" style="192" customWidth="1"/>
    <col min="8709" max="8709" width="20.44140625" style="192" customWidth="1"/>
    <col min="8710" max="8710" width="12.33203125" style="192" customWidth="1"/>
    <col min="8711" max="8712" width="11.6640625" style="192" customWidth="1"/>
    <col min="8713" max="8713" width="43.6640625" style="192" customWidth="1"/>
    <col min="8714" max="8714" width="9.88671875" style="192" customWidth="1"/>
    <col min="8715" max="8715" width="2.5546875" style="192" bestFit="1" customWidth="1"/>
    <col min="8716" max="8716" width="9.109375" style="192"/>
    <col min="8717" max="8717" width="9" style="192" customWidth="1"/>
    <col min="8718" max="8956" width="9.109375" style="192"/>
    <col min="8957" max="8957" width="2.5546875" style="192" customWidth="1"/>
    <col min="8958" max="8958" width="3.109375" style="192" customWidth="1"/>
    <col min="8959" max="8959" width="6.88671875" style="192" customWidth="1"/>
    <col min="8960" max="8960" width="38.44140625" style="192" customWidth="1"/>
    <col min="8961" max="8961" width="6.33203125" style="192" customWidth="1"/>
    <col min="8962" max="8962" width="7.5546875" style="192" customWidth="1"/>
    <col min="8963" max="8963" width="10.33203125" style="192" customWidth="1"/>
    <col min="8964" max="8964" width="13.33203125" style="192" customWidth="1"/>
    <col min="8965" max="8965" width="20.44140625" style="192" customWidth="1"/>
    <col min="8966" max="8966" width="12.33203125" style="192" customWidth="1"/>
    <col min="8967" max="8968" width="11.6640625" style="192" customWidth="1"/>
    <col min="8969" max="8969" width="43.6640625" style="192" customWidth="1"/>
    <col min="8970" max="8970" width="9.88671875" style="192" customWidth="1"/>
    <col min="8971" max="8971" width="2.5546875" style="192" bestFit="1" customWidth="1"/>
    <col min="8972" max="8972" width="9.109375" style="192"/>
    <col min="8973" max="8973" width="9" style="192" customWidth="1"/>
    <col min="8974" max="9212" width="9.109375" style="192"/>
    <col min="9213" max="9213" width="2.5546875" style="192" customWidth="1"/>
    <col min="9214" max="9214" width="3.109375" style="192" customWidth="1"/>
    <col min="9215" max="9215" width="6.88671875" style="192" customWidth="1"/>
    <col min="9216" max="9216" width="38.44140625" style="192" customWidth="1"/>
    <col min="9217" max="9217" width="6.33203125" style="192" customWidth="1"/>
    <col min="9218" max="9218" width="7.5546875" style="192" customWidth="1"/>
    <col min="9219" max="9219" width="10.33203125" style="192" customWidth="1"/>
    <col min="9220" max="9220" width="13.33203125" style="192" customWidth="1"/>
    <col min="9221" max="9221" width="20.44140625" style="192" customWidth="1"/>
    <col min="9222" max="9222" width="12.33203125" style="192" customWidth="1"/>
    <col min="9223" max="9224" width="11.6640625" style="192" customWidth="1"/>
    <col min="9225" max="9225" width="43.6640625" style="192" customWidth="1"/>
    <col min="9226" max="9226" width="9.88671875" style="192" customWidth="1"/>
    <col min="9227" max="9227" width="2.5546875" style="192" bestFit="1" customWidth="1"/>
    <col min="9228" max="9228" width="9.109375" style="192"/>
    <col min="9229" max="9229" width="9" style="192" customWidth="1"/>
    <col min="9230" max="9468" width="9.109375" style="192"/>
    <col min="9469" max="9469" width="2.5546875" style="192" customWidth="1"/>
    <col min="9470" max="9470" width="3.109375" style="192" customWidth="1"/>
    <col min="9471" max="9471" width="6.88671875" style="192" customWidth="1"/>
    <col min="9472" max="9472" width="38.44140625" style="192" customWidth="1"/>
    <col min="9473" max="9473" width="6.33203125" style="192" customWidth="1"/>
    <col min="9474" max="9474" width="7.5546875" style="192" customWidth="1"/>
    <col min="9475" max="9475" width="10.33203125" style="192" customWidth="1"/>
    <col min="9476" max="9476" width="13.33203125" style="192" customWidth="1"/>
    <col min="9477" max="9477" width="20.44140625" style="192" customWidth="1"/>
    <col min="9478" max="9478" width="12.33203125" style="192" customWidth="1"/>
    <col min="9479" max="9480" width="11.6640625" style="192" customWidth="1"/>
    <col min="9481" max="9481" width="43.6640625" style="192" customWidth="1"/>
    <col min="9482" max="9482" width="9.88671875" style="192" customWidth="1"/>
    <col min="9483" max="9483" width="2.5546875" style="192" bestFit="1" customWidth="1"/>
    <col min="9484" max="9484" width="9.109375" style="192"/>
    <col min="9485" max="9485" width="9" style="192" customWidth="1"/>
    <col min="9486" max="9724" width="9.109375" style="192"/>
    <col min="9725" max="9725" width="2.5546875" style="192" customWidth="1"/>
    <col min="9726" max="9726" width="3.109375" style="192" customWidth="1"/>
    <col min="9727" max="9727" width="6.88671875" style="192" customWidth="1"/>
    <col min="9728" max="9728" width="38.44140625" style="192" customWidth="1"/>
    <col min="9729" max="9729" width="6.33203125" style="192" customWidth="1"/>
    <col min="9730" max="9730" width="7.5546875" style="192" customWidth="1"/>
    <col min="9731" max="9731" width="10.33203125" style="192" customWidth="1"/>
    <col min="9732" max="9732" width="13.33203125" style="192" customWidth="1"/>
    <col min="9733" max="9733" width="20.44140625" style="192" customWidth="1"/>
    <col min="9734" max="9734" width="12.33203125" style="192" customWidth="1"/>
    <col min="9735" max="9736" width="11.6640625" style="192" customWidth="1"/>
    <col min="9737" max="9737" width="43.6640625" style="192" customWidth="1"/>
    <col min="9738" max="9738" width="9.88671875" style="192" customWidth="1"/>
    <col min="9739" max="9739" width="2.5546875" style="192" bestFit="1" customWidth="1"/>
    <col min="9740" max="9740" width="9.109375" style="192"/>
    <col min="9741" max="9741" width="9" style="192" customWidth="1"/>
    <col min="9742" max="9980" width="9.109375" style="192"/>
    <col min="9981" max="9981" width="2.5546875" style="192" customWidth="1"/>
    <col min="9982" max="9982" width="3.109375" style="192" customWidth="1"/>
    <col min="9983" max="9983" width="6.88671875" style="192" customWidth="1"/>
    <col min="9984" max="9984" width="38.44140625" style="192" customWidth="1"/>
    <col min="9985" max="9985" width="6.33203125" style="192" customWidth="1"/>
    <col min="9986" max="9986" width="7.5546875" style="192" customWidth="1"/>
    <col min="9987" max="9987" width="10.33203125" style="192" customWidth="1"/>
    <col min="9988" max="9988" width="13.33203125" style="192" customWidth="1"/>
    <col min="9989" max="9989" width="20.44140625" style="192" customWidth="1"/>
    <col min="9990" max="9990" width="12.33203125" style="192" customWidth="1"/>
    <col min="9991" max="9992" width="11.6640625" style="192" customWidth="1"/>
    <col min="9993" max="9993" width="43.6640625" style="192" customWidth="1"/>
    <col min="9994" max="9994" width="9.88671875" style="192" customWidth="1"/>
    <col min="9995" max="9995" width="2.5546875" style="192" bestFit="1" customWidth="1"/>
    <col min="9996" max="9996" width="9.109375" style="192"/>
    <col min="9997" max="9997" width="9" style="192" customWidth="1"/>
    <col min="9998" max="10236" width="9.109375" style="192"/>
    <col min="10237" max="10237" width="2.5546875" style="192" customWidth="1"/>
    <col min="10238" max="10238" width="3.109375" style="192" customWidth="1"/>
    <col min="10239" max="10239" width="6.88671875" style="192" customWidth="1"/>
    <col min="10240" max="10240" width="38.44140625" style="192" customWidth="1"/>
    <col min="10241" max="10241" width="6.33203125" style="192" customWidth="1"/>
    <col min="10242" max="10242" width="7.5546875" style="192" customWidth="1"/>
    <col min="10243" max="10243" width="10.33203125" style="192" customWidth="1"/>
    <col min="10244" max="10244" width="13.33203125" style="192" customWidth="1"/>
    <col min="10245" max="10245" width="20.44140625" style="192" customWidth="1"/>
    <col min="10246" max="10246" width="12.33203125" style="192" customWidth="1"/>
    <col min="10247" max="10248" width="11.6640625" style="192" customWidth="1"/>
    <col min="10249" max="10249" width="43.6640625" style="192" customWidth="1"/>
    <col min="10250" max="10250" width="9.88671875" style="192" customWidth="1"/>
    <col min="10251" max="10251" width="2.5546875" style="192" bestFit="1" customWidth="1"/>
    <col min="10252" max="10252" width="9.109375" style="192"/>
    <col min="10253" max="10253" width="9" style="192" customWidth="1"/>
    <col min="10254" max="10492" width="9.109375" style="192"/>
    <col min="10493" max="10493" width="2.5546875" style="192" customWidth="1"/>
    <col min="10494" max="10494" width="3.109375" style="192" customWidth="1"/>
    <col min="10495" max="10495" width="6.88671875" style="192" customWidth="1"/>
    <col min="10496" max="10496" width="38.44140625" style="192" customWidth="1"/>
    <col min="10497" max="10497" width="6.33203125" style="192" customWidth="1"/>
    <col min="10498" max="10498" width="7.5546875" style="192" customWidth="1"/>
    <col min="10499" max="10499" width="10.33203125" style="192" customWidth="1"/>
    <col min="10500" max="10500" width="13.33203125" style="192" customWidth="1"/>
    <col min="10501" max="10501" width="20.44140625" style="192" customWidth="1"/>
    <col min="10502" max="10502" width="12.33203125" style="192" customWidth="1"/>
    <col min="10503" max="10504" width="11.6640625" style="192" customWidth="1"/>
    <col min="10505" max="10505" width="43.6640625" style="192" customWidth="1"/>
    <col min="10506" max="10506" width="9.88671875" style="192" customWidth="1"/>
    <col min="10507" max="10507" width="2.5546875" style="192" bestFit="1" customWidth="1"/>
    <col min="10508" max="10508" width="9.109375" style="192"/>
    <col min="10509" max="10509" width="9" style="192" customWidth="1"/>
    <col min="10510" max="10748" width="9.109375" style="192"/>
    <col min="10749" max="10749" width="2.5546875" style="192" customWidth="1"/>
    <col min="10750" max="10750" width="3.109375" style="192" customWidth="1"/>
    <col min="10751" max="10751" width="6.88671875" style="192" customWidth="1"/>
    <col min="10752" max="10752" width="38.44140625" style="192" customWidth="1"/>
    <col min="10753" max="10753" width="6.33203125" style="192" customWidth="1"/>
    <col min="10754" max="10754" width="7.5546875" style="192" customWidth="1"/>
    <col min="10755" max="10755" width="10.33203125" style="192" customWidth="1"/>
    <col min="10756" max="10756" width="13.33203125" style="192" customWidth="1"/>
    <col min="10757" max="10757" width="20.44140625" style="192" customWidth="1"/>
    <col min="10758" max="10758" width="12.33203125" style="192" customWidth="1"/>
    <col min="10759" max="10760" width="11.6640625" style="192" customWidth="1"/>
    <col min="10761" max="10761" width="43.6640625" style="192" customWidth="1"/>
    <col min="10762" max="10762" width="9.88671875" style="192" customWidth="1"/>
    <col min="10763" max="10763" width="2.5546875" style="192" bestFit="1" customWidth="1"/>
    <col min="10764" max="10764" width="9.109375" style="192"/>
    <col min="10765" max="10765" width="9" style="192" customWidth="1"/>
    <col min="10766" max="11004" width="9.109375" style="192"/>
    <col min="11005" max="11005" width="2.5546875" style="192" customWidth="1"/>
    <col min="11006" max="11006" width="3.109375" style="192" customWidth="1"/>
    <col min="11007" max="11007" width="6.88671875" style="192" customWidth="1"/>
    <col min="11008" max="11008" width="38.44140625" style="192" customWidth="1"/>
    <col min="11009" max="11009" width="6.33203125" style="192" customWidth="1"/>
    <col min="11010" max="11010" width="7.5546875" style="192" customWidth="1"/>
    <col min="11011" max="11011" width="10.33203125" style="192" customWidth="1"/>
    <col min="11012" max="11012" width="13.33203125" style="192" customWidth="1"/>
    <col min="11013" max="11013" width="20.44140625" style="192" customWidth="1"/>
    <col min="11014" max="11014" width="12.33203125" style="192" customWidth="1"/>
    <col min="11015" max="11016" width="11.6640625" style="192" customWidth="1"/>
    <col min="11017" max="11017" width="43.6640625" style="192" customWidth="1"/>
    <col min="11018" max="11018" width="9.88671875" style="192" customWidth="1"/>
    <col min="11019" max="11019" width="2.5546875" style="192" bestFit="1" customWidth="1"/>
    <col min="11020" max="11020" width="9.109375" style="192"/>
    <col min="11021" max="11021" width="9" style="192" customWidth="1"/>
    <col min="11022" max="11260" width="9.109375" style="192"/>
    <col min="11261" max="11261" width="2.5546875" style="192" customWidth="1"/>
    <col min="11262" max="11262" width="3.109375" style="192" customWidth="1"/>
    <col min="11263" max="11263" width="6.88671875" style="192" customWidth="1"/>
    <col min="11264" max="11264" width="38.44140625" style="192" customWidth="1"/>
    <col min="11265" max="11265" width="6.33203125" style="192" customWidth="1"/>
    <col min="11266" max="11266" width="7.5546875" style="192" customWidth="1"/>
    <col min="11267" max="11267" width="10.33203125" style="192" customWidth="1"/>
    <col min="11268" max="11268" width="13.33203125" style="192" customWidth="1"/>
    <col min="11269" max="11269" width="20.44140625" style="192" customWidth="1"/>
    <col min="11270" max="11270" width="12.33203125" style="192" customWidth="1"/>
    <col min="11271" max="11272" width="11.6640625" style="192" customWidth="1"/>
    <col min="11273" max="11273" width="43.6640625" style="192" customWidth="1"/>
    <col min="11274" max="11274" width="9.88671875" style="192" customWidth="1"/>
    <col min="11275" max="11275" width="2.5546875" style="192" bestFit="1" customWidth="1"/>
    <col min="11276" max="11276" width="9.109375" style="192"/>
    <col min="11277" max="11277" width="9" style="192" customWidth="1"/>
    <col min="11278" max="11516" width="9.109375" style="192"/>
    <col min="11517" max="11517" width="2.5546875" style="192" customWidth="1"/>
    <col min="11518" max="11518" width="3.109375" style="192" customWidth="1"/>
    <col min="11519" max="11519" width="6.88671875" style="192" customWidth="1"/>
    <col min="11520" max="11520" width="38.44140625" style="192" customWidth="1"/>
    <col min="11521" max="11521" width="6.33203125" style="192" customWidth="1"/>
    <col min="11522" max="11522" width="7.5546875" style="192" customWidth="1"/>
    <col min="11523" max="11523" width="10.33203125" style="192" customWidth="1"/>
    <col min="11524" max="11524" width="13.33203125" style="192" customWidth="1"/>
    <col min="11525" max="11525" width="20.44140625" style="192" customWidth="1"/>
    <col min="11526" max="11526" width="12.33203125" style="192" customWidth="1"/>
    <col min="11527" max="11528" width="11.6640625" style="192" customWidth="1"/>
    <col min="11529" max="11529" width="43.6640625" style="192" customWidth="1"/>
    <col min="11530" max="11530" width="9.88671875" style="192" customWidth="1"/>
    <col min="11531" max="11531" width="2.5546875" style="192" bestFit="1" customWidth="1"/>
    <col min="11532" max="11532" width="9.109375" style="192"/>
    <col min="11533" max="11533" width="9" style="192" customWidth="1"/>
    <col min="11534" max="11772" width="9.109375" style="192"/>
    <col min="11773" max="11773" width="2.5546875" style="192" customWidth="1"/>
    <col min="11774" max="11774" width="3.109375" style="192" customWidth="1"/>
    <col min="11775" max="11775" width="6.88671875" style="192" customWidth="1"/>
    <col min="11776" max="11776" width="38.44140625" style="192" customWidth="1"/>
    <col min="11777" max="11777" width="6.33203125" style="192" customWidth="1"/>
    <col min="11778" max="11778" width="7.5546875" style="192" customWidth="1"/>
    <col min="11779" max="11779" width="10.33203125" style="192" customWidth="1"/>
    <col min="11780" max="11780" width="13.33203125" style="192" customWidth="1"/>
    <col min="11781" max="11781" width="20.44140625" style="192" customWidth="1"/>
    <col min="11782" max="11782" width="12.33203125" style="192" customWidth="1"/>
    <col min="11783" max="11784" width="11.6640625" style="192" customWidth="1"/>
    <col min="11785" max="11785" width="43.6640625" style="192" customWidth="1"/>
    <col min="11786" max="11786" width="9.88671875" style="192" customWidth="1"/>
    <col min="11787" max="11787" width="2.5546875" style="192" bestFit="1" customWidth="1"/>
    <col min="11788" max="11788" width="9.109375" style="192"/>
    <col min="11789" max="11789" width="9" style="192" customWidth="1"/>
    <col min="11790" max="12028" width="9.109375" style="192"/>
    <col min="12029" max="12029" width="2.5546875" style="192" customWidth="1"/>
    <col min="12030" max="12030" width="3.109375" style="192" customWidth="1"/>
    <col min="12031" max="12031" width="6.88671875" style="192" customWidth="1"/>
    <col min="12032" max="12032" width="38.44140625" style="192" customWidth="1"/>
    <col min="12033" max="12033" width="6.33203125" style="192" customWidth="1"/>
    <col min="12034" max="12034" width="7.5546875" style="192" customWidth="1"/>
    <col min="12035" max="12035" width="10.33203125" style="192" customWidth="1"/>
    <col min="12036" max="12036" width="13.33203125" style="192" customWidth="1"/>
    <col min="12037" max="12037" width="20.44140625" style="192" customWidth="1"/>
    <col min="12038" max="12038" width="12.33203125" style="192" customWidth="1"/>
    <col min="12039" max="12040" width="11.6640625" style="192" customWidth="1"/>
    <col min="12041" max="12041" width="43.6640625" style="192" customWidth="1"/>
    <col min="12042" max="12042" width="9.88671875" style="192" customWidth="1"/>
    <col min="12043" max="12043" width="2.5546875" style="192" bestFit="1" customWidth="1"/>
    <col min="12044" max="12044" width="9.109375" style="192"/>
    <col min="12045" max="12045" width="9" style="192" customWidth="1"/>
    <col min="12046" max="12284" width="9.109375" style="192"/>
    <col min="12285" max="12285" width="2.5546875" style="192" customWidth="1"/>
    <col min="12286" max="12286" width="3.109375" style="192" customWidth="1"/>
    <col min="12287" max="12287" width="6.88671875" style="192" customWidth="1"/>
    <col min="12288" max="12288" width="38.44140625" style="192" customWidth="1"/>
    <col min="12289" max="12289" width="6.33203125" style="192" customWidth="1"/>
    <col min="12290" max="12290" width="7.5546875" style="192" customWidth="1"/>
    <col min="12291" max="12291" width="10.33203125" style="192" customWidth="1"/>
    <col min="12292" max="12292" width="13.33203125" style="192" customWidth="1"/>
    <col min="12293" max="12293" width="20.44140625" style="192" customWidth="1"/>
    <col min="12294" max="12294" width="12.33203125" style="192" customWidth="1"/>
    <col min="12295" max="12296" width="11.6640625" style="192" customWidth="1"/>
    <col min="12297" max="12297" width="43.6640625" style="192" customWidth="1"/>
    <col min="12298" max="12298" width="9.88671875" style="192" customWidth="1"/>
    <col min="12299" max="12299" width="2.5546875" style="192" bestFit="1" customWidth="1"/>
    <col min="12300" max="12300" width="9.109375" style="192"/>
    <col min="12301" max="12301" width="9" style="192" customWidth="1"/>
    <col min="12302" max="12540" width="9.109375" style="192"/>
    <col min="12541" max="12541" width="2.5546875" style="192" customWidth="1"/>
    <col min="12542" max="12542" width="3.109375" style="192" customWidth="1"/>
    <col min="12543" max="12543" width="6.88671875" style="192" customWidth="1"/>
    <col min="12544" max="12544" width="38.44140625" style="192" customWidth="1"/>
    <col min="12545" max="12545" width="6.33203125" style="192" customWidth="1"/>
    <col min="12546" max="12546" width="7.5546875" style="192" customWidth="1"/>
    <col min="12547" max="12547" width="10.33203125" style="192" customWidth="1"/>
    <col min="12548" max="12548" width="13.33203125" style="192" customWidth="1"/>
    <col min="12549" max="12549" width="20.44140625" style="192" customWidth="1"/>
    <col min="12550" max="12550" width="12.33203125" style="192" customWidth="1"/>
    <col min="12551" max="12552" width="11.6640625" style="192" customWidth="1"/>
    <col min="12553" max="12553" width="43.6640625" style="192" customWidth="1"/>
    <col min="12554" max="12554" width="9.88671875" style="192" customWidth="1"/>
    <col min="12555" max="12555" width="2.5546875" style="192" bestFit="1" customWidth="1"/>
    <col min="12556" max="12556" width="9.109375" style="192"/>
    <col min="12557" max="12557" width="9" style="192" customWidth="1"/>
    <col min="12558" max="12796" width="9.109375" style="192"/>
    <col min="12797" max="12797" width="2.5546875" style="192" customWidth="1"/>
    <col min="12798" max="12798" width="3.109375" style="192" customWidth="1"/>
    <col min="12799" max="12799" width="6.88671875" style="192" customWidth="1"/>
    <col min="12800" max="12800" width="38.44140625" style="192" customWidth="1"/>
    <col min="12801" max="12801" width="6.33203125" style="192" customWidth="1"/>
    <col min="12802" max="12802" width="7.5546875" style="192" customWidth="1"/>
    <col min="12803" max="12803" width="10.33203125" style="192" customWidth="1"/>
    <col min="12804" max="12804" width="13.33203125" style="192" customWidth="1"/>
    <col min="12805" max="12805" width="20.44140625" style="192" customWidth="1"/>
    <col min="12806" max="12806" width="12.33203125" style="192" customWidth="1"/>
    <col min="12807" max="12808" width="11.6640625" style="192" customWidth="1"/>
    <col min="12809" max="12809" width="43.6640625" style="192" customWidth="1"/>
    <col min="12810" max="12810" width="9.88671875" style="192" customWidth="1"/>
    <col min="12811" max="12811" width="2.5546875" style="192" bestFit="1" customWidth="1"/>
    <col min="12812" max="12812" width="9.109375" style="192"/>
    <col min="12813" max="12813" width="9" style="192" customWidth="1"/>
    <col min="12814" max="13052" width="9.109375" style="192"/>
    <col min="13053" max="13053" width="2.5546875" style="192" customWidth="1"/>
    <col min="13054" max="13054" width="3.109375" style="192" customWidth="1"/>
    <col min="13055" max="13055" width="6.88671875" style="192" customWidth="1"/>
    <col min="13056" max="13056" width="38.44140625" style="192" customWidth="1"/>
    <col min="13057" max="13057" width="6.33203125" style="192" customWidth="1"/>
    <col min="13058" max="13058" width="7.5546875" style="192" customWidth="1"/>
    <col min="13059" max="13059" width="10.33203125" style="192" customWidth="1"/>
    <col min="13060" max="13060" width="13.33203125" style="192" customWidth="1"/>
    <col min="13061" max="13061" width="20.44140625" style="192" customWidth="1"/>
    <col min="13062" max="13062" width="12.33203125" style="192" customWidth="1"/>
    <col min="13063" max="13064" width="11.6640625" style="192" customWidth="1"/>
    <col min="13065" max="13065" width="43.6640625" style="192" customWidth="1"/>
    <col min="13066" max="13066" width="9.88671875" style="192" customWidth="1"/>
    <col min="13067" max="13067" width="2.5546875" style="192" bestFit="1" customWidth="1"/>
    <col min="13068" max="13068" width="9.109375" style="192"/>
    <col min="13069" max="13069" width="9" style="192" customWidth="1"/>
    <col min="13070" max="13308" width="9.109375" style="192"/>
    <col min="13309" max="13309" width="2.5546875" style="192" customWidth="1"/>
    <col min="13310" max="13310" width="3.109375" style="192" customWidth="1"/>
    <col min="13311" max="13311" width="6.88671875" style="192" customWidth="1"/>
    <col min="13312" max="13312" width="38.44140625" style="192" customWidth="1"/>
    <col min="13313" max="13313" width="6.33203125" style="192" customWidth="1"/>
    <col min="13314" max="13314" width="7.5546875" style="192" customWidth="1"/>
    <col min="13315" max="13315" width="10.33203125" style="192" customWidth="1"/>
    <col min="13316" max="13316" width="13.33203125" style="192" customWidth="1"/>
    <col min="13317" max="13317" width="20.44140625" style="192" customWidth="1"/>
    <col min="13318" max="13318" width="12.33203125" style="192" customWidth="1"/>
    <col min="13319" max="13320" width="11.6640625" style="192" customWidth="1"/>
    <col min="13321" max="13321" width="43.6640625" style="192" customWidth="1"/>
    <col min="13322" max="13322" width="9.88671875" style="192" customWidth="1"/>
    <col min="13323" max="13323" width="2.5546875" style="192" bestFit="1" customWidth="1"/>
    <col min="13324" max="13324" width="9.109375" style="192"/>
    <col min="13325" max="13325" width="9" style="192" customWidth="1"/>
    <col min="13326" max="13564" width="9.109375" style="192"/>
    <col min="13565" max="13565" width="2.5546875" style="192" customWidth="1"/>
    <col min="13566" max="13566" width="3.109375" style="192" customWidth="1"/>
    <col min="13567" max="13567" width="6.88671875" style="192" customWidth="1"/>
    <col min="13568" max="13568" width="38.44140625" style="192" customWidth="1"/>
    <col min="13569" max="13569" width="6.33203125" style="192" customWidth="1"/>
    <col min="13570" max="13570" width="7.5546875" style="192" customWidth="1"/>
    <col min="13571" max="13571" width="10.33203125" style="192" customWidth="1"/>
    <col min="13572" max="13572" width="13.33203125" style="192" customWidth="1"/>
    <col min="13573" max="13573" width="20.44140625" style="192" customWidth="1"/>
    <col min="13574" max="13574" width="12.33203125" style="192" customWidth="1"/>
    <col min="13575" max="13576" width="11.6640625" style="192" customWidth="1"/>
    <col min="13577" max="13577" width="43.6640625" style="192" customWidth="1"/>
    <col min="13578" max="13578" width="9.88671875" style="192" customWidth="1"/>
    <col min="13579" max="13579" width="2.5546875" style="192" bestFit="1" customWidth="1"/>
    <col min="13580" max="13580" width="9.109375" style="192"/>
    <col min="13581" max="13581" width="9" style="192" customWidth="1"/>
    <col min="13582" max="13820" width="9.109375" style="192"/>
    <col min="13821" max="13821" width="2.5546875" style="192" customWidth="1"/>
    <col min="13822" max="13822" width="3.109375" style="192" customWidth="1"/>
    <col min="13823" max="13823" width="6.88671875" style="192" customWidth="1"/>
    <col min="13824" max="13824" width="38.44140625" style="192" customWidth="1"/>
    <col min="13825" max="13825" width="6.33203125" style="192" customWidth="1"/>
    <col min="13826" max="13826" width="7.5546875" style="192" customWidth="1"/>
    <col min="13827" max="13827" width="10.33203125" style="192" customWidth="1"/>
    <col min="13828" max="13828" width="13.33203125" style="192" customWidth="1"/>
    <col min="13829" max="13829" width="20.44140625" style="192" customWidth="1"/>
    <col min="13830" max="13830" width="12.33203125" style="192" customWidth="1"/>
    <col min="13831" max="13832" width="11.6640625" style="192" customWidth="1"/>
    <col min="13833" max="13833" width="43.6640625" style="192" customWidth="1"/>
    <col min="13834" max="13834" width="9.88671875" style="192" customWidth="1"/>
    <col min="13835" max="13835" width="2.5546875" style="192" bestFit="1" customWidth="1"/>
    <col min="13836" max="13836" width="9.109375" style="192"/>
    <col min="13837" max="13837" width="9" style="192" customWidth="1"/>
    <col min="13838" max="14076" width="9.109375" style="192"/>
    <col min="14077" max="14077" width="2.5546875" style="192" customWidth="1"/>
    <col min="14078" max="14078" width="3.109375" style="192" customWidth="1"/>
    <col min="14079" max="14079" width="6.88671875" style="192" customWidth="1"/>
    <col min="14080" max="14080" width="38.44140625" style="192" customWidth="1"/>
    <col min="14081" max="14081" width="6.33203125" style="192" customWidth="1"/>
    <col min="14082" max="14082" width="7.5546875" style="192" customWidth="1"/>
    <col min="14083" max="14083" width="10.33203125" style="192" customWidth="1"/>
    <col min="14084" max="14084" width="13.33203125" style="192" customWidth="1"/>
    <col min="14085" max="14085" width="20.44140625" style="192" customWidth="1"/>
    <col min="14086" max="14086" width="12.33203125" style="192" customWidth="1"/>
    <col min="14087" max="14088" width="11.6640625" style="192" customWidth="1"/>
    <col min="14089" max="14089" width="43.6640625" style="192" customWidth="1"/>
    <col min="14090" max="14090" width="9.88671875" style="192" customWidth="1"/>
    <col min="14091" max="14091" width="2.5546875" style="192" bestFit="1" customWidth="1"/>
    <col min="14092" max="14092" width="9.109375" style="192"/>
    <col min="14093" max="14093" width="9" style="192" customWidth="1"/>
    <col min="14094" max="14332" width="9.109375" style="192"/>
    <col min="14333" max="14333" width="2.5546875" style="192" customWidth="1"/>
    <col min="14334" max="14334" width="3.109375" style="192" customWidth="1"/>
    <col min="14335" max="14335" width="6.88671875" style="192" customWidth="1"/>
    <col min="14336" max="14336" width="38.44140625" style="192" customWidth="1"/>
    <col min="14337" max="14337" width="6.33203125" style="192" customWidth="1"/>
    <col min="14338" max="14338" width="7.5546875" style="192" customWidth="1"/>
    <col min="14339" max="14339" width="10.33203125" style="192" customWidth="1"/>
    <col min="14340" max="14340" width="13.33203125" style="192" customWidth="1"/>
    <col min="14341" max="14341" width="20.44140625" style="192" customWidth="1"/>
    <col min="14342" max="14342" width="12.33203125" style="192" customWidth="1"/>
    <col min="14343" max="14344" width="11.6640625" style="192" customWidth="1"/>
    <col min="14345" max="14345" width="43.6640625" style="192" customWidth="1"/>
    <col min="14346" max="14346" width="9.88671875" style="192" customWidth="1"/>
    <col min="14347" max="14347" width="2.5546875" style="192" bestFit="1" customWidth="1"/>
    <col min="14348" max="14348" width="9.109375" style="192"/>
    <col min="14349" max="14349" width="9" style="192" customWidth="1"/>
    <col min="14350" max="14588" width="9.109375" style="192"/>
    <col min="14589" max="14589" width="2.5546875" style="192" customWidth="1"/>
    <col min="14590" max="14590" width="3.109375" style="192" customWidth="1"/>
    <col min="14591" max="14591" width="6.88671875" style="192" customWidth="1"/>
    <col min="14592" max="14592" width="38.44140625" style="192" customWidth="1"/>
    <col min="14593" max="14593" width="6.33203125" style="192" customWidth="1"/>
    <col min="14594" max="14594" width="7.5546875" style="192" customWidth="1"/>
    <col min="14595" max="14595" width="10.33203125" style="192" customWidth="1"/>
    <col min="14596" max="14596" width="13.33203125" style="192" customWidth="1"/>
    <col min="14597" max="14597" width="20.44140625" style="192" customWidth="1"/>
    <col min="14598" max="14598" width="12.33203125" style="192" customWidth="1"/>
    <col min="14599" max="14600" width="11.6640625" style="192" customWidth="1"/>
    <col min="14601" max="14601" width="43.6640625" style="192" customWidth="1"/>
    <col min="14602" max="14602" width="9.88671875" style="192" customWidth="1"/>
    <col min="14603" max="14603" width="2.5546875" style="192" bestFit="1" customWidth="1"/>
    <col min="14604" max="14604" width="9.109375" style="192"/>
    <col min="14605" max="14605" width="9" style="192" customWidth="1"/>
    <col min="14606" max="14844" width="9.109375" style="192"/>
    <col min="14845" max="14845" width="2.5546875" style="192" customWidth="1"/>
    <col min="14846" max="14846" width="3.109375" style="192" customWidth="1"/>
    <col min="14847" max="14847" width="6.88671875" style="192" customWidth="1"/>
    <col min="14848" max="14848" width="38.44140625" style="192" customWidth="1"/>
    <col min="14849" max="14849" width="6.33203125" style="192" customWidth="1"/>
    <col min="14850" max="14850" width="7.5546875" style="192" customWidth="1"/>
    <col min="14851" max="14851" width="10.33203125" style="192" customWidth="1"/>
    <col min="14852" max="14852" width="13.33203125" style="192" customWidth="1"/>
    <col min="14853" max="14853" width="20.44140625" style="192" customWidth="1"/>
    <col min="14854" max="14854" width="12.33203125" style="192" customWidth="1"/>
    <col min="14855" max="14856" width="11.6640625" style="192" customWidth="1"/>
    <col min="14857" max="14857" width="43.6640625" style="192" customWidth="1"/>
    <col min="14858" max="14858" width="9.88671875" style="192" customWidth="1"/>
    <col min="14859" max="14859" width="2.5546875" style="192" bestFit="1" customWidth="1"/>
    <col min="14860" max="14860" width="9.109375" style="192"/>
    <col min="14861" max="14861" width="9" style="192" customWidth="1"/>
    <col min="14862" max="15100" width="9.109375" style="192"/>
    <col min="15101" max="15101" width="2.5546875" style="192" customWidth="1"/>
    <col min="15102" max="15102" width="3.109375" style="192" customWidth="1"/>
    <col min="15103" max="15103" width="6.88671875" style="192" customWidth="1"/>
    <col min="15104" max="15104" width="38.44140625" style="192" customWidth="1"/>
    <col min="15105" max="15105" width="6.33203125" style="192" customWidth="1"/>
    <col min="15106" max="15106" width="7.5546875" style="192" customWidth="1"/>
    <col min="15107" max="15107" width="10.33203125" style="192" customWidth="1"/>
    <col min="15108" max="15108" width="13.33203125" style="192" customWidth="1"/>
    <col min="15109" max="15109" width="20.44140625" style="192" customWidth="1"/>
    <col min="15110" max="15110" width="12.33203125" style="192" customWidth="1"/>
    <col min="15111" max="15112" width="11.6640625" style="192" customWidth="1"/>
    <col min="15113" max="15113" width="43.6640625" style="192" customWidth="1"/>
    <col min="15114" max="15114" width="9.88671875" style="192" customWidth="1"/>
    <col min="15115" max="15115" width="2.5546875" style="192" bestFit="1" customWidth="1"/>
    <col min="15116" max="15116" width="9.109375" style="192"/>
    <col min="15117" max="15117" width="9" style="192" customWidth="1"/>
    <col min="15118" max="15356" width="9.109375" style="192"/>
    <col min="15357" max="15357" width="2.5546875" style="192" customWidth="1"/>
    <col min="15358" max="15358" width="3.109375" style="192" customWidth="1"/>
    <col min="15359" max="15359" width="6.88671875" style="192" customWidth="1"/>
    <col min="15360" max="15360" width="38.44140625" style="192" customWidth="1"/>
    <col min="15361" max="15361" width="6.33203125" style="192" customWidth="1"/>
    <col min="15362" max="15362" width="7.5546875" style="192" customWidth="1"/>
    <col min="15363" max="15363" width="10.33203125" style="192" customWidth="1"/>
    <col min="15364" max="15364" width="13.33203125" style="192" customWidth="1"/>
    <col min="15365" max="15365" width="20.44140625" style="192" customWidth="1"/>
    <col min="15366" max="15366" width="12.33203125" style="192" customWidth="1"/>
    <col min="15367" max="15368" width="11.6640625" style="192" customWidth="1"/>
    <col min="15369" max="15369" width="43.6640625" style="192" customWidth="1"/>
    <col min="15370" max="15370" width="9.88671875" style="192" customWidth="1"/>
    <col min="15371" max="15371" width="2.5546875" style="192" bestFit="1" customWidth="1"/>
    <col min="15372" max="15372" width="9.109375" style="192"/>
    <col min="15373" max="15373" width="9" style="192" customWidth="1"/>
    <col min="15374" max="15612" width="9.109375" style="192"/>
    <col min="15613" max="15613" width="2.5546875" style="192" customWidth="1"/>
    <col min="15614" max="15614" width="3.109375" style="192" customWidth="1"/>
    <col min="15615" max="15615" width="6.88671875" style="192" customWidth="1"/>
    <col min="15616" max="15616" width="38.44140625" style="192" customWidth="1"/>
    <col min="15617" max="15617" width="6.33203125" style="192" customWidth="1"/>
    <col min="15618" max="15618" width="7.5546875" style="192" customWidth="1"/>
    <col min="15619" max="15619" width="10.33203125" style="192" customWidth="1"/>
    <col min="15620" max="15620" width="13.33203125" style="192" customWidth="1"/>
    <col min="15621" max="15621" width="20.44140625" style="192" customWidth="1"/>
    <col min="15622" max="15622" width="12.33203125" style="192" customWidth="1"/>
    <col min="15623" max="15624" width="11.6640625" style="192" customWidth="1"/>
    <col min="15625" max="15625" width="43.6640625" style="192" customWidth="1"/>
    <col min="15626" max="15626" width="9.88671875" style="192" customWidth="1"/>
    <col min="15627" max="15627" width="2.5546875" style="192" bestFit="1" customWidth="1"/>
    <col min="15628" max="15628" width="9.109375" style="192"/>
    <col min="15629" max="15629" width="9" style="192" customWidth="1"/>
    <col min="15630" max="15868" width="9.109375" style="192"/>
    <col min="15869" max="15869" width="2.5546875" style="192" customWidth="1"/>
    <col min="15870" max="15870" width="3.109375" style="192" customWidth="1"/>
    <col min="15871" max="15871" width="6.88671875" style="192" customWidth="1"/>
    <col min="15872" max="15872" width="38.44140625" style="192" customWidth="1"/>
    <col min="15873" max="15873" width="6.33203125" style="192" customWidth="1"/>
    <col min="15874" max="15874" width="7.5546875" style="192" customWidth="1"/>
    <col min="15875" max="15875" width="10.33203125" style="192" customWidth="1"/>
    <col min="15876" max="15876" width="13.33203125" style="192" customWidth="1"/>
    <col min="15877" max="15877" width="20.44140625" style="192" customWidth="1"/>
    <col min="15878" max="15878" width="12.33203125" style="192" customWidth="1"/>
    <col min="15879" max="15880" width="11.6640625" style="192" customWidth="1"/>
    <col min="15881" max="15881" width="43.6640625" style="192" customWidth="1"/>
    <col min="15882" max="15882" width="9.88671875" style="192" customWidth="1"/>
    <col min="15883" max="15883" width="2.5546875" style="192" bestFit="1" customWidth="1"/>
    <col min="15884" max="15884" width="9.109375" style="192"/>
    <col min="15885" max="15885" width="9" style="192" customWidth="1"/>
    <col min="15886" max="16124" width="9.109375" style="192"/>
    <col min="16125" max="16125" width="2.5546875" style="192" customWidth="1"/>
    <col min="16126" max="16126" width="3.109375" style="192" customWidth="1"/>
    <col min="16127" max="16127" width="6.88671875" style="192" customWidth="1"/>
    <col min="16128" max="16128" width="38.44140625" style="192" customWidth="1"/>
    <col min="16129" max="16129" width="6.33203125" style="192" customWidth="1"/>
    <col min="16130" max="16130" width="7.5546875" style="192" customWidth="1"/>
    <col min="16131" max="16131" width="10.33203125" style="192" customWidth="1"/>
    <col min="16132" max="16132" width="13.33203125" style="192" customWidth="1"/>
    <col min="16133" max="16133" width="20.44140625" style="192" customWidth="1"/>
    <col min="16134" max="16134" width="12.33203125" style="192" customWidth="1"/>
    <col min="16135" max="16136" width="11.6640625" style="192" customWidth="1"/>
    <col min="16137" max="16137" width="43.6640625" style="192" customWidth="1"/>
    <col min="16138" max="16138" width="9.88671875" style="192" customWidth="1"/>
    <col min="16139" max="16139" width="2.5546875" style="192" bestFit="1" customWidth="1"/>
    <col min="16140" max="16140" width="9.109375" style="192"/>
    <col min="16141" max="16141" width="9" style="192" customWidth="1"/>
    <col min="16142" max="16380" width="9.109375" style="192"/>
    <col min="16381" max="16384" width="9.109375" style="192" customWidth="1"/>
  </cols>
  <sheetData>
    <row r="1" spans="1:13" s="123" customFormat="1" ht="17.399999999999999" x14ac:dyDescent="0.3">
      <c r="A1" s="195" t="s">
        <v>1030</v>
      </c>
      <c r="B1" s="319"/>
      <c r="C1" s="319"/>
      <c r="E1" s="197"/>
      <c r="F1" s="320"/>
      <c r="G1" s="120"/>
      <c r="H1" s="120"/>
      <c r="J1" s="120"/>
      <c r="K1" s="120"/>
      <c r="L1" s="124"/>
      <c r="M1" s="125"/>
    </row>
    <row r="2" spans="1:13" s="123" customFormat="1" ht="17.399999999999999" x14ac:dyDescent="0.3">
      <c r="A2" s="195"/>
      <c r="B2" s="321"/>
      <c r="C2" s="321"/>
      <c r="E2" s="197"/>
      <c r="F2" s="320"/>
      <c r="G2" s="120"/>
      <c r="H2" s="120"/>
      <c r="J2" s="120"/>
      <c r="K2" s="120"/>
      <c r="L2" s="124"/>
      <c r="M2" s="125"/>
    </row>
    <row r="3" spans="1:13" s="123" customFormat="1" ht="17.399999999999999" x14ac:dyDescent="0.3">
      <c r="A3" s="195" t="s">
        <v>448</v>
      </c>
      <c r="B3" s="319"/>
      <c r="C3" s="319"/>
      <c r="D3" s="195"/>
      <c r="E3" s="197"/>
      <c r="F3" s="320"/>
      <c r="G3" s="120"/>
      <c r="H3" s="120"/>
      <c r="J3" s="120"/>
      <c r="K3" s="120"/>
      <c r="L3" s="124"/>
      <c r="M3" s="125"/>
    </row>
    <row r="4" spans="1:13" s="110" customFormat="1" ht="17.399999999999999" x14ac:dyDescent="0.3">
      <c r="A4" s="109"/>
      <c r="B4" s="322"/>
      <c r="C4" s="322"/>
      <c r="D4" s="109"/>
      <c r="E4" s="111"/>
      <c r="F4" s="323"/>
      <c r="G4" s="113"/>
      <c r="H4" s="113"/>
      <c r="I4" s="116"/>
      <c r="J4" s="117"/>
    </row>
    <row r="5" spans="1:13" s="123" customFormat="1" ht="17.399999999999999" x14ac:dyDescent="0.3">
      <c r="A5" s="195" t="s">
        <v>717</v>
      </c>
      <c r="B5" s="324"/>
      <c r="C5" s="324"/>
      <c r="D5" s="195" t="s">
        <v>834</v>
      </c>
      <c r="E5" s="197"/>
      <c r="F5" s="320"/>
      <c r="G5" s="120"/>
      <c r="H5" s="120"/>
      <c r="I5" s="124"/>
      <c r="J5" s="125"/>
    </row>
    <row r="6" spans="1:13" s="123" customFormat="1" ht="17.399999999999999" x14ac:dyDescent="0.3">
      <c r="A6" s="195"/>
      <c r="B6" s="324"/>
      <c r="C6" s="324"/>
      <c r="D6" s="195"/>
      <c r="E6" s="197"/>
      <c r="F6" s="320"/>
      <c r="G6" s="120"/>
      <c r="H6" s="120"/>
      <c r="I6" s="124"/>
      <c r="J6" s="125"/>
    </row>
    <row r="7" spans="1:13" ht="14.25" customHeight="1" x14ac:dyDescent="0.3">
      <c r="A7" s="184" t="s">
        <v>719</v>
      </c>
      <c r="B7" s="184" t="s">
        <v>719</v>
      </c>
      <c r="C7" s="184"/>
      <c r="I7" s="1096"/>
      <c r="J7" s="1097"/>
    </row>
    <row r="8" spans="1:13" ht="22.8" x14ac:dyDescent="0.3">
      <c r="D8" s="327" t="s">
        <v>720</v>
      </c>
      <c r="E8" s="328"/>
      <c r="F8" s="329"/>
      <c r="G8" s="184"/>
      <c r="H8" s="184"/>
      <c r="I8" s="1096"/>
      <c r="J8" s="1097"/>
    </row>
    <row r="9" spans="1:13" ht="12.75" customHeight="1" x14ac:dyDescent="0.3">
      <c r="B9" s="184"/>
      <c r="C9" s="184"/>
      <c r="D9" s="184" t="s">
        <v>714</v>
      </c>
      <c r="E9" s="328"/>
      <c r="F9" s="329"/>
      <c r="G9" s="184"/>
      <c r="H9" s="184"/>
      <c r="I9" s="299"/>
      <c r="J9" s="203"/>
    </row>
    <row r="10" spans="1:13" ht="12.75" customHeight="1" x14ac:dyDescent="0.3">
      <c r="B10" s="184"/>
      <c r="C10" s="184"/>
      <c r="D10" s="184"/>
      <c r="E10" s="328"/>
      <c r="F10" s="329"/>
      <c r="G10" s="184"/>
      <c r="H10" s="184"/>
      <c r="I10" s="299"/>
      <c r="J10" s="203"/>
    </row>
    <row r="11" spans="1:13" ht="12.75" customHeight="1" x14ac:dyDescent="0.3">
      <c r="B11" s="184"/>
      <c r="C11" s="184"/>
      <c r="D11" s="184"/>
      <c r="E11" s="328"/>
      <c r="F11" s="329"/>
      <c r="G11" s="184"/>
      <c r="H11" s="184"/>
      <c r="I11" s="299"/>
      <c r="J11" s="203"/>
    </row>
    <row r="12" spans="1:13" s="212" customFormat="1" x14ac:dyDescent="0.3">
      <c r="A12" s="330" t="s">
        <v>602</v>
      </c>
      <c r="B12" s="331"/>
      <c r="C12" s="331"/>
      <c r="D12" s="332" t="s">
        <v>140</v>
      </c>
      <c r="E12" s="330" t="s">
        <v>3</v>
      </c>
      <c r="F12" s="333" t="s">
        <v>7</v>
      </c>
      <c r="G12" s="334" t="s">
        <v>603</v>
      </c>
      <c r="H12" s="334" t="s">
        <v>604</v>
      </c>
      <c r="J12" s="192"/>
      <c r="L12" s="211"/>
      <c r="M12" s="211"/>
    </row>
    <row r="13" spans="1:13" x14ac:dyDescent="0.3">
      <c r="D13" s="213"/>
      <c r="H13" s="215"/>
    </row>
    <row r="14" spans="1:13" s="225" customFormat="1" ht="16.2" thickBot="1" x14ac:dyDescent="0.35">
      <c r="A14" s="216"/>
      <c r="B14" s="335" t="s">
        <v>715</v>
      </c>
      <c r="C14" s="335"/>
      <c r="D14" s="218" t="s">
        <v>443</v>
      </c>
      <c r="E14" s="336"/>
      <c r="F14" s="337"/>
      <c r="G14" s="221"/>
      <c r="H14" s="222"/>
    </row>
    <row r="15" spans="1:13" s="225" customFormat="1" ht="15.6" x14ac:dyDescent="0.3">
      <c r="A15" s="339"/>
      <c r="B15" s="340"/>
      <c r="C15" s="340"/>
      <c r="D15" s="341"/>
      <c r="E15" s="342"/>
      <c r="F15" s="343"/>
      <c r="G15" s="344"/>
      <c r="H15" s="345"/>
    </row>
    <row r="16" spans="1:13" s="354" customFormat="1" x14ac:dyDescent="0.25">
      <c r="A16" s="346"/>
      <c r="B16" s="347"/>
      <c r="C16" s="347">
        <v>11</v>
      </c>
      <c r="D16" s="348" t="s">
        <v>721</v>
      </c>
      <c r="E16" s="316"/>
      <c r="F16" s="312"/>
      <c r="G16" s="349"/>
      <c r="H16" s="350"/>
      <c r="I16" s="237"/>
      <c r="J16" s="241"/>
      <c r="K16" s="352"/>
      <c r="L16" s="353"/>
    </row>
    <row r="17" spans="1:12" s="354" customFormat="1" x14ac:dyDescent="0.25">
      <c r="A17" s="346"/>
      <c r="B17" s="347"/>
      <c r="C17" s="347"/>
      <c r="D17" s="348"/>
      <c r="E17" s="316"/>
      <c r="F17" s="312"/>
      <c r="G17" s="349"/>
      <c r="H17" s="350"/>
      <c r="I17" s="237"/>
      <c r="J17" s="241"/>
      <c r="K17" s="352"/>
      <c r="L17" s="353"/>
    </row>
    <row r="18" spans="1:12" s="186" customFormat="1" x14ac:dyDescent="0.25">
      <c r="A18" s="302" t="s">
        <v>715</v>
      </c>
      <c r="B18" s="355">
        <f>1</f>
        <v>1</v>
      </c>
      <c r="C18" s="355"/>
      <c r="D18" s="356" t="s">
        <v>722</v>
      </c>
      <c r="E18" s="311" t="s">
        <v>8</v>
      </c>
      <c r="F18" s="312">
        <v>14</v>
      </c>
      <c r="G18" s="944"/>
      <c r="H18" s="230">
        <f>F18*G18</f>
        <v>0</v>
      </c>
      <c r="I18" s="237"/>
      <c r="J18" s="241"/>
      <c r="K18" s="247"/>
      <c r="L18" s="192"/>
    </row>
    <row r="19" spans="1:12" s="186" customFormat="1" x14ac:dyDescent="0.25">
      <c r="A19" s="227"/>
      <c r="B19" s="355"/>
      <c r="C19" s="355"/>
      <c r="D19" s="356" t="s">
        <v>717</v>
      </c>
      <c r="E19" s="316"/>
      <c r="F19" s="312"/>
      <c r="G19" s="357"/>
      <c r="H19" s="230"/>
      <c r="I19" s="237"/>
      <c r="J19" s="241"/>
      <c r="K19" s="247"/>
      <c r="L19" s="358"/>
    </row>
    <row r="20" spans="1:12" s="186" customFormat="1" ht="26.25" customHeight="1" x14ac:dyDescent="0.25">
      <c r="A20" s="302" t="str">
        <f>$B$14</f>
        <v>I.</v>
      </c>
      <c r="B20" s="182">
        <f>COUNT($A9:B$18)+1</f>
        <v>2</v>
      </c>
      <c r="C20" s="182" t="s">
        <v>458</v>
      </c>
      <c r="D20" s="356" t="s">
        <v>23</v>
      </c>
      <c r="E20" s="311" t="s">
        <v>459</v>
      </c>
      <c r="F20" s="359">
        <v>0.7</v>
      </c>
      <c r="G20" s="944"/>
      <c r="H20" s="230">
        <f>ROUND(F20*G20,2)</f>
        <v>0</v>
      </c>
      <c r="I20" s="237"/>
      <c r="J20" s="241"/>
      <c r="K20" s="247"/>
      <c r="L20" s="192"/>
    </row>
    <row r="21" spans="1:12" s="186" customFormat="1" x14ac:dyDescent="0.25">
      <c r="A21" s="302"/>
      <c r="B21" s="355"/>
      <c r="C21" s="355"/>
      <c r="D21" s="356"/>
      <c r="E21" s="311"/>
      <c r="F21" s="312"/>
      <c r="G21" s="360"/>
      <c r="H21" s="230"/>
      <c r="I21" s="237"/>
      <c r="J21" s="241"/>
      <c r="K21" s="247"/>
      <c r="L21" s="192"/>
    </row>
    <row r="22" spans="1:12" s="186" customFormat="1" ht="22.8" x14ac:dyDescent="0.25">
      <c r="A22" s="302" t="str">
        <f>$B$14</f>
        <v>I.</v>
      </c>
      <c r="B22" s="182">
        <f>COUNT($A$18:B20)+1</f>
        <v>3</v>
      </c>
      <c r="C22" s="182" t="s">
        <v>462</v>
      </c>
      <c r="D22" s="356" t="s">
        <v>13</v>
      </c>
      <c r="E22" s="311" t="s">
        <v>8</v>
      </c>
      <c r="F22" s="312">
        <v>37</v>
      </c>
      <c r="G22" s="944"/>
      <c r="H22" s="230">
        <f t="shared" ref="H22:H82" si="0">F22*G22</f>
        <v>0</v>
      </c>
      <c r="I22" s="237"/>
      <c r="J22" s="241"/>
      <c r="K22" s="247"/>
      <c r="L22" s="192"/>
    </row>
    <row r="23" spans="1:12" s="186" customFormat="1" x14ac:dyDescent="0.25">
      <c r="A23" s="302"/>
      <c r="B23" s="355"/>
      <c r="C23" s="355"/>
      <c r="D23" s="356"/>
      <c r="E23" s="311"/>
      <c r="F23" s="312"/>
      <c r="G23" s="360"/>
      <c r="H23" s="230"/>
      <c r="I23" s="237"/>
      <c r="J23" s="241"/>
      <c r="K23" s="247"/>
      <c r="L23" s="192"/>
    </row>
    <row r="24" spans="1:12" s="186" customFormat="1" ht="22.8" x14ac:dyDescent="0.25">
      <c r="A24" s="302" t="str">
        <f>$B$14</f>
        <v>I.</v>
      </c>
      <c r="B24" s="182">
        <f>COUNT($A$18:B22)+1</f>
        <v>4</v>
      </c>
      <c r="C24" s="182" t="s">
        <v>460</v>
      </c>
      <c r="D24" s="356" t="s">
        <v>461</v>
      </c>
      <c r="E24" s="311" t="s">
        <v>11</v>
      </c>
      <c r="F24" s="312">
        <v>676</v>
      </c>
      <c r="G24" s="944"/>
      <c r="H24" s="230">
        <f t="shared" si="0"/>
        <v>0</v>
      </c>
      <c r="I24" s="237"/>
      <c r="J24" s="241"/>
      <c r="K24" s="247"/>
      <c r="L24" s="192"/>
    </row>
    <row r="25" spans="1:12" s="186" customFormat="1" x14ac:dyDescent="0.25">
      <c r="A25" s="302"/>
      <c r="B25" s="355"/>
      <c r="C25" s="355"/>
      <c r="D25" s="356"/>
      <c r="E25" s="311"/>
      <c r="F25" s="312"/>
      <c r="G25" s="360"/>
      <c r="H25" s="230"/>
      <c r="I25" s="237"/>
      <c r="J25" s="241"/>
      <c r="K25" s="247"/>
      <c r="L25" s="192"/>
    </row>
    <row r="26" spans="1:12" s="186" customFormat="1" ht="22.8" x14ac:dyDescent="0.25">
      <c r="A26" s="302" t="str">
        <f>$B$14</f>
        <v>I.</v>
      </c>
      <c r="B26" s="182">
        <f>COUNT($A$18:B22)+1</f>
        <v>4</v>
      </c>
      <c r="C26" s="182" t="s">
        <v>463</v>
      </c>
      <c r="D26" s="356" t="s">
        <v>464</v>
      </c>
      <c r="E26" s="311" t="s">
        <v>8</v>
      </c>
      <c r="F26" s="312">
        <v>37</v>
      </c>
      <c r="G26" s="944"/>
      <c r="H26" s="230">
        <f t="shared" si="0"/>
        <v>0</v>
      </c>
      <c r="I26" s="237"/>
      <c r="J26" s="241"/>
      <c r="K26" s="247"/>
      <c r="L26" s="192"/>
    </row>
    <row r="27" spans="1:12" s="186" customFormat="1" x14ac:dyDescent="0.25">
      <c r="A27" s="302"/>
      <c r="B27" s="182"/>
      <c r="C27" s="182"/>
      <c r="D27" s="361"/>
      <c r="E27" s="311"/>
      <c r="F27" s="312"/>
      <c r="G27" s="944"/>
      <c r="H27" s="230"/>
      <c r="I27" s="237"/>
      <c r="J27" s="241"/>
      <c r="K27" s="247"/>
      <c r="L27" s="192"/>
    </row>
    <row r="28" spans="1:12" s="186" customFormat="1" x14ac:dyDescent="0.25">
      <c r="A28" s="302" t="str">
        <f>$B$14</f>
        <v>I.</v>
      </c>
      <c r="B28" s="182">
        <f>COUNT($A$18:B24)+1</f>
        <v>5</v>
      </c>
      <c r="C28" s="182"/>
      <c r="D28" s="356" t="s">
        <v>723</v>
      </c>
      <c r="E28" s="311" t="s">
        <v>8</v>
      </c>
      <c r="F28" s="312">
        <v>1</v>
      </c>
      <c r="G28" s="944"/>
      <c r="H28" s="230">
        <f t="shared" si="0"/>
        <v>0</v>
      </c>
      <c r="I28" s="237"/>
      <c r="J28" s="241"/>
      <c r="K28" s="247"/>
      <c r="L28" s="192"/>
    </row>
    <row r="29" spans="1:12" s="186" customFormat="1" x14ac:dyDescent="0.25">
      <c r="A29" s="302"/>
      <c r="B29" s="182"/>
      <c r="C29" s="182"/>
      <c r="D29" s="356"/>
      <c r="E29" s="311"/>
      <c r="F29" s="312"/>
      <c r="G29" s="360"/>
      <c r="H29" s="230"/>
      <c r="I29" s="237"/>
      <c r="J29" s="241"/>
      <c r="K29" s="247"/>
      <c r="L29" s="192"/>
    </row>
    <row r="30" spans="1:12" s="354" customFormat="1" x14ac:dyDescent="0.25">
      <c r="A30" s="346"/>
      <c r="B30" s="347"/>
      <c r="C30" s="347">
        <v>12</v>
      </c>
      <c r="D30" s="348" t="s">
        <v>166</v>
      </c>
      <c r="E30" s="316"/>
      <c r="F30" s="312"/>
      <c r="G30" s="351"/>
      <c r="H30" s="230"/>
      <c r="I30" s="237"/>
      <c r="J30" s="241"/>
      <c r="K30" s="352"/>
      <c r="L30" s="353"/>
    </row>
    <row r="31" spans="1:12" s="186" customFormat="1" x14ac:dyDescent="0.25">
      <c r="A31" s="302"/>
      <c r="B31" s="182"/>
      <c r="C31" s="182"/>
      <c r="D31" s="361"/>
      <c r="E31" s="311"/>
      <c r="F31" s="312"/>
      <c r="G31" s="944"/>
      <c r="H31" s="230"/>
      <c r="I31" s="237"/>
      <c r="J31" s="241"/>
      <c r="K31" s="247"/>
      <c r="L31" s="192"/>
    </row>
    <row r="32" spans="1:12" s="186" customFormat="1" ht="24" customHeight="1" x14ac:dyDescent="0.25">
      <c r="A32" s="302" t="str">
        <f>$B$14</f>
        <v>I.</v>
      </c>
      <c r="B32" s="182">
        <f>COUNT($A$18:B26)+1</f>
        <v>6</v>
      </c>
      <c r="C32" s="182" t="s">
        <v>724</v>
      </c>
      <c r="D32" s="356" t="s">
        <v>725</v>
      </c>
      <c r="E32" s="311" t="s">
        <v>9</v>
      </c>
      <c r="F32" s="312">
        <v>12</v>
      </c>
      <c r="G32" s="944"/>
      <c r="H32" s="230">
        <f t="shared" si="0"/>
        <v>0</v>
      </c>
      <c r="I32" s="237"/>
      <c r="J32" s="241"/>
      <c r="K32" s="247"/>
      <c r="L32" s="192"/>
    </row>
    <row r="33" spans="1:12" s="186" customFormat="1" x14ac:dyDescent="0.25">
      <c r="A33" s="302"/>
      <c r="B33" s="355"/>
      <c r="C33" s="355"/>
      <c r="D33" s="356"/>
      <c r="E33" s="311"/>
      <c r="F33" s="312"/>
      <c r="G33" s="360"/>
      <c r="H33" s="230"/>
      <c r="I33" s="237"/>
      <c r="J33" s="241"/>
      <c r="K33" s="247"/>
      <c r="L33" s="192"/>
    </row>
    <row r="34" spans="1:12" s="186" customFormat="1" ht="22.8" x14ac:dyDescent="0.25">
      <c r="A34" s="302" t="str">
        <f>$B$14</f>
        <v>I.</v>
      </c>
      <c r="B34" s="182">
        <f>COUNT($A$18:B28)+1</f>
        <v>7</v>
      </c>
      <c r="C34" s="182" t="s">
        <v>471</v>
      </c>
      <c r="D34" s="356" t="s">
        <v>726</v>
      </c>
      <c r="E34" s="311" t="s">
        <v>8</v>
      </c>
      <c r="F34" s="312">
        <v>4</v>
      </c>
      <c r="G34" s="944"/>
      <c r="H34" s="230">
        <f t="shared" si="0"/>
        <v>0</v>
      </c>
      <c r="I34" s="237"/>
      <c r="J34" s="241"/>
      <c r="K34" s="247"/>
      <c r="L34" s="192"/>
    </row>
    <row r="35" spans="1:12" s="186" customFormat="1" x14ac:dyDescent="0.25">
      <c r="A35" s="302"/>
      <c r="B35" s="355"/>
      <c r="C35" s="355"/>
      <c r="D35" s="356"/>
      <c r="E35" s="311"/>
      <c r="F35" s="312"/>
      <c r="G35" s="360"/>
      <c r="H35" s="230"/>
      <c r="I35" s="237"/>
      <c r="J35" s="241"/>
      <c r="K35" s="247"/>
      <c r="L35" s="192"/>
    </row>
    <row r="36" spans="1:12" s="186" customFormat="1" ht="22.8" x14ac:dyDescent="0.25">
      <c r="A36" s="302" t="str">
        <f>$B$14</f>
        <v>I.</v>
      </c>
      <c r="B36" s="182">
        <f>COUNT($A$18:B32)+1</f>
        <v>8</v>
      </c>
      <c r="C36" s="182" t="s">
        <v>475</v>
      </c>
      <c r="D36" s="356" t="s">
        <v>727</v>
      </c>
      <c r="E36" s="311" t="s">
        <v>8</v>
      </c>
      <c r="F36" s="312">
        <v>4</v>
      </c>
      <c r="G36" s="944"/>
      <c r="H36" s="230">
        <f t="shared" si="0"/>
        <v>0</v>
      </c>
      <c r="I36" s="237"/>
      <c r="J36" s="241"/>
      <c r="K36" s="247"/>
      <c r="L36" s="192"/>
    </row>
    <row r="37" spans="1:12" s="186" customFormat="1" x14ac:dyDescent="0.25">
      <c r="A37" s="302"/>
      <c r="B37" s="355"/>
      <c r="C37" s="355"/>
      <c r="D37" s="356"/>
      <c r="E37" s="311"/>
      <c r="F37" s="312"/>
      <c r="G37" s="360"/>
      <c r="H37" s="230"/>
      <c r="I37" s="237"/>
      <c r="J37" s="241"/>
      <c r="K37" s="247"/>
      <c r="L37" s="192"/>
    </row>
    <row r="38" spans="1:12" s="186" customFormat="1" x14ac:dyDescent="0.25">
      <c r="A38" s="302" t="str">
        <f>$B$14</f>
        <v>I.</v>
      </c>
      <c r="B38" s="182">
        <f>COUNT($A$18:B34)+1</f>
        <v>9</v>
      </c>
      <c r="C38" s="182" t="s">
        <v>728</v>
      </c>
      <c r="D38" s="356" t="s">
        <v>729</v>
      </c>
      <c r="E38" s="311" t="s">
        <v>8</v>
      </c>
      <c r="F38" s="312">
        <v>6</v>
      </c>
      <c r="G38" s="944"/>
      <c r="H38" s="230">
        <f t="shared" si="0"/>
        <v>0</v>
      </c>
      <c r="I38" s="237"/>
      <c r="J38" s="241"/>
      <c r="K38" s="247"/>
      <c r="L38" s="192"/>
    </row>
    <row r="39" spans="1:12" s="186" customFormat="1" x14ac:dyDescent="0.25">
      <c r="A39" s="302"/>
      <c r="B39" s="182"/>
      <c r="C39" s="182"/>
      <c r="D39" s="356"/>
      <c r="E39" s="311"/>
      <c r="F39" s="312"/>
      <c r="G39" s="944"/>
      <c r="H39" s="230"/>
      <c r="I39" s="237"/>
      <c r="J39" s="241"/>
      <c r="K39" s="247"/>
      <c r="L39" s="192"/>
    </row>
    <row r="40" spans="1:12" s="186" customFormat="1" ht="22.8" x14ac:dyDescent="0.25">
      <c r="A40" s="302" t="str">
        <f>$B$14</f>
        <v>I.</v>
      </c>
      <c r="B40" s="182">
        <f>COUNT($A$18:B36)+1</f>
        <v>10</v>
      </c>
      <c r="C40" s="182" t="s">
        <v>730</v>
      </c>
      <c r="D40" s="356" t="s">
        <v>731</v>
      </c>
      <c r="E40" s="311" t="s">
        <v>11</v>
      </c>
      <c r="F40" s="312">
        <v>21</v>
      </c>
      <c r="G40" s="944"/>
      <c r="H40" s="230">
        <f t="shared" si="0"/>
        <v>0</v>
      </c>
      <c r="I40" s="237"/>
      <c r="J40" s="241"/>
      <c r="K40" s="247"/>
      <c r="L40" s="192"/>
    </row>
    <row r="41" spans="1:12" s="186" customFormat="1" x14ac:dyDescent="0.25">
      <c r="A41" s="302"/>
      <c r="B41" s="355"/>
      <c r="C41" s="355"/>
      <c r="D41" s="356"/>
      <c r="E41" s="311"/>
      <c r="F41" s="312"/>
      <c r="G41" s="360"/>
      <c r="H41" s="230"/>
      <c r="I41" s="237"/>
      <c r="J41" s="241"/>
      <c r="K41" s="247"/>
      <c r="L41" s="192"/>
    </row>
    <row r="42" spans="1:12" s="186" customFormat="1" ht="22.8" x14ac:dyDescent="0.25">
      <c r="A42" s="302" t="str">
        <f>$B$14</f>
        <v>I.</v>
      </c>
      <c r="B42" s="182">
        <f>COUNT($A$18:B38)+1</f>
        <v>11</v>
      </c>
      <c r="C42" s="182" t="s">
        <v>732</v>
      </c>
      <c r="D42" s="356" t="s">
        <v>733</v>
      </c>
      <c r="E42" s="311" t="s">
        <v>8</v>
      </c>
      <c r="F42" s="312">
        <v>31</v>
      </c>
      <c r="G42" s="944"/>
      <c r="H42" s="230">
        <f t="shared" si="0"/>
        <v>0</v>
      </c>
      <c r="I42" s="237"/>
      <c r="J42" s="241"/>
      <c r="K42" s="247"/>
      <c r="L42" s="192"/>
    </row>
    <row r="43" spans="1:12" s="186" customFormat="1" x14ac:dyDescent="0.25">
      <c r="A43" s="302"/>
      <c r="B43" s="182"/>
      <c r="C43" s="355"/>
      <c r="D43" s="356"/>
      <c r="E43" s="311"/>
      <c r="F43" s="312"/>
      <c r="G43" s="360"/>
      <c r="H43" s="230"/>
      <c r="I43" s="237"/>
      <c r="J43" s="241"/>
      <c r="K43" s="247"/>
      <c r="L43" s="192"/>
    </row>
    <row r="44" spans="1:12" s="186" customFormat="1" ht="22.8" x14ac:dyDescent="0.25">
      <c r="A44" s="302" t="str">
        <f>$B$14</f>
        <v>I.</v>
      </c>
      <c r="B44" s="182">
        <f>COUNT($A$18:B40)+1</f>
        <v>12</v>
      </c>
      <c r="C44" s="182" t="s">
        <v>490</v>
      </c>
      <c r="D44" s="356" t="s">
        <v>734</v>
      </c>
      <c r="E44" s="311" t="s">
        <v>9</v>
      </c>
      <c r="F44" s="312">
        <v>525</v>
      </c>
      <c r="G44" s="944"/>
      <c r="H44" s="230">
        <f t="shared" si="0"/>
        <v>0</v>
      </c>
      <c r="I44" s="237"/>
      <c r="J44" s="241"/>
      <c r="K44" s="247"/>
      <c r="L44" s="192"/>
    </row>
    <row r="45" spans="1:12" s="186" customFormat="1" ht="13.5" customHeight="1" x14ac:dyDescent="0.25">
      <c r="A45" s="302"/>
      <c r="B45" s="355"/>
      <c r="C45" s="355"/>
      <c r="D45" s="356"/>
      <c r="E45" s="311"/>
      <c r="F45" s="312"/>
      <c r="G45" s="360"/>
      <c r="H45" s="230"/>
      <c r="I45" s="237"/>
      <c r="J45" s="241"/>
      <c r="K45" s="247"/>
      <c r="L45" s="192"/>
    </row>
    <row r="46" spans="1:12" s="186" customFormat="1" ht="22.8" x14ac:dyDescent="0.25">
      <c r="A46" s="302" t="str">
        <f>$B$14</f>
        <v>I.</v>
      </c>
      <c r="B46" s="182">
        <f>COUNT($A$18:B42)+1</f>
        <v>13</v>
      </c>
      <c r="C46" s="182" t="s">
        <v>486</v>
      </c>
      <c r="D46" s="356" t="s">
        <v>735</v>
      </c>
      <c r="E46" s="311" t="s">
        <v>10</v>
      </c>
      <c r="F46" s="312">
        <v>1</v>
      </c>
      <c r="G46" s="944"/>
      <c r="H46" s="230">
        <f t="shared" si="0"/>
        <v>0</v>
      </c>
      <c r="I46" s="237"/>
      <c r="J46" s="241"/>
      <c r="K46" s="247"/>
      <c r="L46" s="192"/>
    </row>
    <row r="47" spans="1:12" s="186" customFormat="1" x14ac:dyDescent="0.25">
      <c r="A47" s="302"/>
      <c r="B47" s="182"/>
      <c r="C47" s="182"/>
      <c r="D47" s="356"/>
      <c r="E47" s="311"/>
      <c r="F47" s="312"/>
      <c r="G47" s="360"/>
      <c r="H47" s="230"/>
      <c r="I47" s="237"/>
      <c r="J47" s="241"/>
      <c r="K47" s="247"/>
      <c r="L47" s="192"/>
    </row>
    <row r="48" spans="1:12" s="186" customFormat="1" ht="22.8" x14ac:dyDescent="0.25">
      <c r="A48" s="302" t="str">
        <f>$B$14</f>
        <v>I.</v>
      </c>
      <c r="B48" s="182">
        <f>COUNT($A$18:B44)+1</f>
        <v>14</v>
      </c>
      <c r="C48" s="182" t="s">
        <v>492</v>
      </c>
      <c r="D48" s="356" t="s">
        <v>736</v>
      </c>
      <c r="E48" s="311" t="s">
        <v>9</v>
      </c>
      <c r="F48" s="312">
        <v>120</v>
      </c>
      <c r="G48" s="944"/>
      <c r="H48" s="230">
        <f t="shared" si="0"/>
        <v>0</v>
      </c>
      <c r="I48" s="237"/>
      <c r="J48" s="241"/>
      <c r="K48" s="247"/>
      <c r="L48" s="192"/>
    </row>
    <row r="49" spans="1:14" s="186" customFormat="1" x14ac:dyDescent="0.25">
      <c r="A49" s="302"/>
      <c r="B49" s="182"/>
      <c r="C49" s="182"/>
      <c r="D49" s="356"/>
      <c r="E49" s="311"/>
      <c r="F49" s="312"/>
      <c r="G49" s="360"/>
      <c r="H49" s="230"/>
      <c r="I49" s="237"/>
      <c r="J49" s="241"/>
      <c r="K49" s="247"/>
      <c r="L49" s="192"/>
    </row>
    <row r="50" spans="1:14" s="186" customFormat="1" x14ac:dyDescent="0.25">
      <c r="A50" s="302" t="str">
        <f>$B$14</f>
        <v>I.</v>
      </c>
      <c r="B50" s="182">
        <f>COUNT($A$18:B46)+1</f>
        <v>15</v>
      </c>
      <c r="C50" s="182" t="s">
        <v>494</v>
      </c>
      <c r="D50" s="356" t="s">
        <v>737</v>
      </c>
      <c r="E50" s="311" t="s">
        <v>11</v>
      </c>
      <c r="F50" s="312">
        <v>68</v>
      </c>
      <c r="G50" s="944"/>
      <c r="H50" s="230">
        <f t="shared" si="0"/>
        <v>0</v>
      </c>
      <c r="I50" s="237"/>
      <c r="J50" s="241"/>
      <c r="K50" s="247"/>
      <c r="L50" s="192"/>
    </row>
    <row r="51" spans="1:14" s="186" customFormat="1" x14ac:dyDescent="0.25">
      <c r="A51" s="302"/>
      <c r="B51" s="182"/>
      <c r="C51" s="182"/>
      <c r="D51" s="356"/>
      <c r="E51" s="311"/>
      <c r="F51" s="312"/>
      <c r="G51" s="360"/>
      <c r="H51" s="230"/>
      <c r="I51" s="237"/>
      <c r="J51" s="241"/>
      <c r="K51" s="247"/>
      <c r="L51" s="192"/>
    </row>
    <row r="52" spans="1:14" s="144" customFormat="1" ht="13.8" thickBot="1" x14ac:dyDescent="0.35">
      <c r="A52" s="249"/>
      <c r="B52" s="362"/>
      <c r="C52" s="362"/>
      <c r="D52" s="251" t="str">
        <f>CONCATENATE(B14," ",D14," - SKUPAJ:")</f>
        <v>I. PREDDELA - SKUPAJ:</v>
      </c>
      <c r="E52" s="251"/>
      <c r="F52" s="363"/>
      <c r="G52" s="292"/>
      <c r="H52" s="945">
        <f>SUM(H18:H51)</f>
        <v>0</v>
      </c>
    </row>
    <row r="53" spans="1:14" s="144" customFormat="1" x14ac:dyDescent="0.3">
      <c r="A53" s="254"/>
      <c r="B53" s="364"/>
      <c r="C53" s="364"/>
      <c r="D53" s="365"/>
      <c r="E53" s="365"/>
      <c r="F53" s="366"/>
      <c r="G53" s="292"/>
      <c r="H53" s="230"/>
    </row>
    <row r="54" spans="1:14" s="225" customFormat="1" ht="16.2" thickBot="1" x14ac:dyDescent="0.35">
      <c r="A54" s="216"/>
      <c r="B54" s="335" t="s">
        <v>738</v>
      </c>
      <c r="C54" s="335"/>
      <c r="D54" s="218" t="s">
        <v>445</v>
      </c>
      <c r="E54" s="336"/>
      <c r="F54" s="337"/>
      <c r="G54" s="338"/>
      <c r="H54" s="230"/>
    </row>
    <row r="55" spans="1:14" x14ac:dyDescent="0.3">
      <c r="A55" s="226"/>
      <c r="B55" s="367"/>
      <c r="C55" s="367"/>
      <c r="D55" s="213"/>
      <c r="G55" s="191"/>
      <c r="H55" s="230"/>
    </row>
    <row r="56" spans="1:14" x14ac:dyDescent="0.3">
      <c r="A56" s="226"/>
      <c r="B56" s="367"/>
      <c r="C56" s="347">
        <v>21</v>
      </c>
      <c r="D56" s="348" t="s">
        <v>188</v>
      </c>
      <c r="G56" s="191"/>
      <c r="H56" s="230"/>
    </row>
    <row r="57" spans="1:14" x14ac:dyDescent="0.3">
      <c r="A57" s="226"/>
      <c r="B57" s="367"/>
      <c r="C57" s="367"/>
      <c r="D57" s="213"/>
      <c r="G57" s="191"/>
      <c r="H57" s="230"/>
    </row>
    <row r="58" spans="1:14" s="186" customFormat="1" ht="22.8" x14ac:dyDescent="0.25">
      <c r="A58" s="302" t="str">
        <f>$B$54</f>
        <v>II.</v>
      </c>
      <c r="B58" s="355">
        <f>COUNT(#REF!)+1</f>
        <v>1</v>
      </c>
      <c r="C58" s="355" t="s">
        <v>500</v>
      </c>
      <c r="D58" s="356" t="s">
        <v>739</v>
      </c>
      <c r="E58" s="311" t="s">
        <v>10</v>
      </c>
      <c r="F58" s="312">
        <v>165</v>
      </c>
      <c r="G58" s="944"/>
      <c r="H58" s="230">
        <f t="shared" si="0"/>
        <v>0</v>
      </c>
      <c r="I58" s="237"/>
      <c r="J58" s="241"/>
      <c r="K58" s="247"/>
      <c r="L58" s="192"/>
    </row>
    <row r="59" spans="1:14" s="186" customFormat="1" x14ac:dyDescent="0.25">
      <c r="A59" s="368"/>
      <c r="B59" s="355"/>
      <c r="C59" s="355"/>
      <c r="D59" s="356"/>
      <c r="E59" s="311"/>
      <c r="F59" s="369"/>
      <c r="G59" s="944"/>
      <c r="H59" s="230"/>
      <c r="I59" s="237"/>
      <c r="J59" s="241"/>
      <c r="K59" s="247"/>
      <c r="L59" s="358"/>
    </row>
    <row r="60" spans="1:14" s="186" customFormat="1" ht="22.8" x14ac:dyDescent="0.25">
      <c r="A60" s="302" t="str">
        <f>$B$54</f>
        <v>II.</v>
      </c>
      <c r="B60" s="182">
        <f>COUNT($A52:B$58)+1</f>
        <v>2</v>
      </c>
      <c r="C60" s="182" t="s">
        <v>501</v>
      </c>
      <c r="D60" s="356" t="s">
        <v>740</v>
      </c>
      <c r="E60" s="311" t="s">
        <v>10</v>
      </c>
      <c r="F60" s="312">
        <v>633</v>
      </c>
      <c r="G60" s="944"/>
      <c r="H60" s="230">
        <f t="shared" si="0"/>
        <v>0</v>
      </c>
      <c r="I60" s="237"/>
      <c r="J60" s="241"/>
      <c r="K60" s="247"/>
      <c r="L60" s="192"/>
    </row>
    <row r="61" spans="1:14" s="186" customFormat="1" x14ac:dyDescent="0.25">
      <c r="A61" s="302"/>
      <c r="B61" s="355"/>
      <c r="C61" s="355"/>
      <c r="D61" s="356"/>
      <c r="E61" s="311"/>
      <c r="F61" s="312"/>
      <c r="G61" s="944"/>
      <c r="H61" s="230"/>
      <c r="I61" s="237"/>
      <c r="J61" s="241"/>
      <c r="K61" s="247"/>
      <c r="L61" s="192"/>
    </row>
    <row r="62" spans="1:14" s="186" customFormat="1" ht="22.8" x14ac:dyDescent="0.25">
      <c r="A62" s="302" t="str">
        <f>$B$54</f>
        <v>II.</v>
      </c>
      <c r="B62" s="182">
        <f>COUNT($A$58:B61)+1</f>
        <v>3</v>
      </c>
      <c r="C62" s="182" t="s">
        <v>502</v>
      </c>
      <c r="D62" s="356" t="s">
        <v>741</v>
      </c>
      <c r="E62" s="311" t="s">
        <v>10</v>
      </c>
      <c r="F62" s="239">
        <v>221</v>
      </c>
      <c r="G62" s="944"/>
      <c r="H62" s="230">
        <f t="shared" si="0"/>
        <v>0</v>
      </c>
      <c r="I62" s="237"/>
      <c r="J62" s="241"/>
      <c r="K62" s="247"/>
      <c r="L62" s="370"/>
      <c r="M62" s="371"/>
      <c r="N62" s="371"/>
    </row>
    <row r="63" spans="1:14" s="186" customFormat="1" x14ac:dyDescent="0.25">
      <c r="A63" s="302"/>
      <c r="B63" s="355"/>
      <c r="C63" s="355"/>
      <c r="D63" s="356"/>
      <c r="E63" s="311"/>
      <c r="F63" s="239"/>
      <c r="G63" s="944"/>
      <c r="H63" s="230"/>
      <c r="I63" s="237"/>
      <c r="J63" s="241"/>
      <c r="K63" s="247"/>
      <c r="L63" s="192"/>
      <c r="M63" s="371"/>
      <c r="N63" s="371"/>
    </row>
    <row r="64" spans="1:14" s="186" customFormat="1" ht="22.8" x14ac:dyDescent="0.25">
      <c r="A64" s="302" t="str">
        <f>$B$54</f>
        <v>II.</v>
      </c>
      <c r="B64" s="182">
        <f>COUNT($A$58:B63)+1</f>
        <v>4</v>
      </c>
      <c r="C64" s="182" t="s">
        <v>742</v>
      </c>
      <c r="D64" s="356" t="s">
        <v>743</v>
      </c>
      <c r="E64" s="311" t="s">
        <v>10</v>
      </c>
      <c r="F64" s="239">
        <v>219</v>
      </c>
      <c r="G64" s="944"/>
      <c r="H64" s="230">
        <f t="shared" si="0"/>
        <v>0</v>
      </c>
      <c r="I64" s="237"/>
      <c r="J64" s="241"/>
      <c r="K64" s="247"/>
      <c r="L64" s="370"/>
      <c r="M64" s="371"/>
      <c r="N64" s="371"/>
    </row>
    <row r="65" spans="1:14" s="186" customFormat="1" x14ac:dyDescent="0.25">
      <c r="A65" s="302"/>
      <c r="B65" s="355"/>
      <c r="C65" s="355"/>
      <c r="D65" s="356"/>
      <c r="E65" s="311"/>
      <c r="F65" s="239"/>
      <c r="G65" s="944"/>
      <c r="H65" s="230"/>
      <c r="I65" s="237"/>
      <c r="J65" s="241"/>
      <c r="K65" s="247"/>
      <c r="L65" s="192"/>
      <c r="M65" s="371"/>
      <c r="N65" s="371"/>
    </row>
    <row r="66" spans="1:14" s="186" customFormat="1" ht="22.8" x14ac:dyDescent="0.25">
      <c r="A66" s="302" t="str">
        <f>$B$54</f>
        <v>II.</v>
      </c>
      <c r="B66" s="182">
        <f>COUNT($A$58:B65)+1</f>
        <v>5</v>
      </c>
      <c r="C66" s="182" t="s">
        <v>744</v>
      </c>
      <c r="D66" s="356" t="s">
        <v>745</v>
      </c>
      <c r="E66" s="311" t="s">
        <v>10</v>
      </c>
      <c r="F66" s="239">
        <v>667</v>
      </c>
      <c r="G66" s="944"/>
      <c r="H66" s="230">
        <f t="shared" si="0"/>
        <v>0</v>
      </c>
      <c r="I66" s="237"/>
      <c r="J66" s="241"/>
      <c r="K66" s="247"/>
      <c r="L66" s="370"/>
      <c r="M66" s="371"/>
      <c r="N66" s="371"/>
    </row>
    <row r="67" spans="1:14" s="186" customFormat="1" x14ac:dyDescent="0.25">
      <c r="A67" s="302"/>
      <c r="B67" s="355"/>
      <c r="C67" s="355"/>
      <c r="D67" s="356"/>
      <c r="E67" s="311"/>
      <c r="F67" s="239"/>
      <c r="G67" s="944"/>
      <c r="H67" s="230"/>
      <c r="I67" s="237"/>
      <c r="J67" s="241"/>
      <c r="K67" s="247"/>
      <c r="L67" s="192"/>
      <c r="M67" s="371"/>
      <c r="N67" s="371"/>
    </row>
    <row r="68" spans="1:14" s="186" customFormat="1" ht="22.8" x14ac:dyDescent="0.25">
      <c r="A68" s="302" t="str">
        <f>$B$54</f>
        <v>II.</v>
      </c>
      <c r="B68" s="182">
        <f>COUNT($A$58:B67)+1</f>
        <v>6</v>
      </c>
      <c r="C68" s="182" t="s">
        <v>746</v>
      </c>
      <c r="D68" s="356" t="s">
        <v>747</v>
      </c>
      <c r="E68" s="311" t="s">
        <v>10</v>
      </c>
      <c r="F68" s="239">
        <v>111</v>
      </c>
      <c r="G68" s="944"/>
      <c r="H68" s="230">
        <f t="shared" si="0"/>
        <v>0</v>
      </c>
      <c r="I68" s="237"/>
      <c r="J68" s="241"/>
      <c r="K68" s="247"/>
      <c r="L68" s="370"/>
      <c r="M68" s="371"/>
      <c r="N68" s="371"/>
    </row>
    <row r="69" spans="1:14" s="186" customFormat="1" x14ac:dyDescent="0.25">
      <c r="A69" s="302"/>
      <c r="B69" s="355"/>
      <c r="C69" s="355"/>
      <c r="D69" s="356"/>
      <c r="E69" s="311"/>
      <c r="F69" s="239"/>
      <c r="G69" s="944"/>
      <c r="H69" s="230"/>
      <c r="I69" s="237"/>
      <c r="J69" s="241"/>
      <c r="K69" s="247"/>
      <c r="L69" s="192"/>
      <c r="M69" s="371"/>
      <c r="N69" s="371"/>
    </row>
    <row r="70" spans="1:14" s="186" customFormat="1" ht="22.8" x14ac:dyDescent="0.25">
      <c r="A70" s="302" t="str">
        <f>$B$54</f>
        <v>II.</v>
      </c>
      <c r="B70" s="182">
        <f>COUNT($A$58:B69)+1</f>
        <v>7</v>
      </c>
      <c r="C70" s="182" t="s">
        <v>748</v>
      </c>
      <c r="D70" s="356" t="s">
        <v>749</v>
      </c>
      <c r="E70" s="311" t="s">
        <v>10</v>
      </c>
      <c r="F70" s="239">
        <v>5</v>
      </c>
      <c r="G70" s="944"/>
      <c r="H70" s="230">
        <f t="shared" si="0"/>
        <v>0</v>
      </c>
      <c r="I70" s="237"/>
      <c r="J70" s="241"/>
      <c r="K70" s="247"/>
      <c r="L70" s="370"/>
      <c r="M70" s="371"/>
      <c r="N70" s="371"/>
    </row>
    <row r="71" spans="1:14" s="186" customFormat="1" x14ac:dyDescent="0.25">
      <c r="A71" s="302"/>
      <c r="B71" s="355"/>
      <c r="C71" s="355"/>
      <c r="D71" s="356"/>
      <c r="E71" s="311"/>
      <c r="F71" s="239"/>
      <c r="G71" s="944"/>
      <c r="H71" s="230"/>
      <c r="I71" s="237"/>
      <c r="J71" s="241"/>
      <c r="K71" s="247"/>
      <c r="L71" s="192"/>
      <c r="M71" s="371"/>
      <c r="N71" s="371"/>
    </row>
    <row r="72" spans="1:14" s="186" customFormat="1" ht="34.200000000000003" x14ac:dyDescent="0.25">
      <c r="A72" s="302" t="str">
        <f>$B$54</f>
        <v>II.</v>
      </c>
      <c r="B72" s="182">
        <f>COUNT($A$58:B71)+1</f>
        <v>8</v>
      </c>
      <c r="C72" s="182" t="s">
        <v>505</v>
      </c>
      <c r="D72" s="356" t="s">
        <v>750</v>
      </c>
      <c r="E72" s="311" t="s">
        <v>10</v>
      </c>
      <c r="F72" s="239">
        <v>342</v>
      </c>
      <c r="G72" s="944"/>
      <c r="H72" s="230">
        <f t="shared" si="0"/>
        <v>0</v>
      </c>
      <c r="I72" s="237"/>
      <c r="J72" s="241"/>
      <c r="K72" s="247"/>
      <c r="L72" s="370"/>
      <c r="M72" s="371"/>
      <c r="N72" s="371"/>
    </row>
    <row r="73" spans="1:14" s="186" customFormat="1" x14ac:dyDescent="0.25">
      <c r="A73" s="302"/>
      <c r="B73" s="182"/>
      <c r="C73" s="182"/>
      <c r="D73" s="356"/>
      <c r="E73" s="311"/>
      <c r="F73" s="239"/>
      <c r="G73" s="360"/>
      <c r="H73" s="230"/>
      <c r="I73" s="237"/>
      <c r="J73" s="241"/>
      <c r="K73" s="247"/>
      <c r="L73" s="370"/>
      <c r="M73" s="371"/>
      <c r="N73" s="371"/>
    </row>
    <row r="74" spans="1:14" x14ac:dyDescent="0.3">
      <c r="A74" s="226"/>
      <c r="B74" s="367"/>
      <c r="C74" s="347">
        <v>22</v>
      </c>
      <c r="D74" s="348" t="s">
        <v>213</v>
      </c>
      <c r="G74" s="191"/>
      <c r="H74" s="230"/>
    </row>
    <row r="75" spans="1:14" s="186" customFormat="1" x14ac:dyDescent="0.25">
      <c r="A75" s="302"/>
      <c r="B75" s="355"/>
      <c r="C75" s="355"/>
      <c r="D75" s="356"/>
      <c r="E75" s="311"/>
      <c r="F75" s="239"/>
      <c r="G75" s="944"/>
      <c r="H75" s="230"/>
      <c r="I75" s="237"/>
      <c r="J75" s="241"/>
      <c r="K75" s="247"/>
      <c r="L75" s="192"/>
      <c r="M75" s="371"/>
      <c r="N75" s="371"/>
    </row>
    <row r="76" spans="1:14" s="186" customFormat="1" ht="22.8" x14ac:dyDescent="0.25">
      <c r="A76" s="302" t="str">
        <f>$B$54</f>
        <v>II.</v>
      </c>
      <c r="B76" s="182">
        <f>COUNT($A$58:B75)+1</f>
        <v>9</v>
      </c>
      <c r="C76" s="182" t="s">
        <v>751</v>
      </c>
      <c r="D76" s="356" t="s">
        <v>752</v>
      </c>
      <c r="E76" s="311" t="s">
        <v>9</v>
      </c>
      <c r="F76" s="239">
        <v>3204</v>
      </c>
      <c r="G76" s="944"/>
      <c r="H76" s="230">
        <f>ROUND(F76*G76,2)</f>
        <v>0</v>
      </c>
      <c r="I76" s="237"/>
      <c r="J76" s="241"/>
      <c r="K76" s="247"/>
      <c r="L76" s="370"/>
      <c r="M76" s="371"/>
      <c r="N76" s="371"/>
    </row>
    <row r="77" spans="1:14" s="186" customFormat="1" x14ac:dyDescent="0.25">
      <c r="A77" s="302"/>
      <c r="B77" s="182"/>
      <c r="C77" s="182"/>
      <c r="D77" s="356"/>
      <c r="E77" s="311"/>
      <c r="F77" s="239"/>
      <c r="G77" s="360"/>
      <c r="H77" s="230"/>
      <c r="I77" s="237"/>
      <c r="J77" s="241"/>
      <c r="K77" s="247"/>
      <c r="L77" s="370"/>
      <c r="M77" s="371"/>
      <c r="N77" s="371"/>
    </row>
    <row r="78" spans="1:14" x14ac:dyDescent="0.3">
      <c r="A78" s="226"/>
      <c r="B78" s="367"/>
      <c r="C78" s="347">
        <v>24</v>
      </c>
      <c r="D78" s="348" t="s">
        <v>753</v>
      </c>
      <c r="G78" s="191"/>
      <c r="H78" s="230"/>
    </row>
    <row r="79" spans="1:14" s="186" customFormat="1" x14ac:dyDescent="0.25">
      <c r="A79" s="302"/>
      <c r="B79" s="355"/>
      <c r="C79" s="355"/>
      <c r="D79" s="356"/>
      <c r="E79" s="311"/>
      <c r="F79" s="239"/>
      <c r="G79" s="944"/>
      <c r="H79" s="230"/>
      <c r="I79" s="237"/>
      <c r="J79" s="241"/>
      <c r="K79" s="247"/>
      <c r="L79" s="192"/>
      <c r="M79" s="371"/>
      <c r="N79" s="371"/>
    </row>
    <row r="80" spans="1:14" s="186" customFormat="1" x14ac:dyDescent="0.25">
      <c r="A80" s="302" t="str">
        <f>$B$54</f>
        <v>II.</v>
      </c>
      <c r="B80" s="182">
        <f>COUNT($A$58:B79)+1</f>
        <v>10</v>
      </c>
      <c r="C80" s="182" t="s">
        <v>754</v>
      </c>
      <c r="D80" s="356" t="s">
        <v>755</v>
      </c>
      <c r="E80" s="311" t="s">
        <v>10</v>
      </c>
      <c r="F80" s="239">
        <v>219</v>
      </c>
      <c r="G80" s="944"/>
      <c r="H80" s="230">
        <f t="shared" si="0"/>
        <v>0</v>
      </c>
      <c r="I80" s="237"/>
      <c r="J80" s="241"/>
      <c r="K80" s="247"/>
      <c r="L80" s="370"/>
      <c r="M80" s="371"/>
      <c r="N80" s="371"/>
    </row>
    <row r="81" spans="1:14" s="186" customFormat="1" x14ac:dyDescent="0.25">
      <c r="A81" s="302"/>
      <c r="B81" s="355"/>
      <c r="C81" s="355"/>
      <c r="D81" s="356"/>
      <c r="E81" s="311"/>
      <c r="F81" s="239"/>
      <c r="G81" s="944"/>
      <c r="H81" s="230"/>
      <c r="I81" s="237"/>
      <c r="J81" s="241"/>
      <c r="K81" s="247"/>
      <c r="L81" s="192"/>
      <c r="M81" s="371"/>
      <c r="N81" s="371"/>
    </row>
    <row r="82" spans="1:14" s="186" customFormat="1" ht="24" customHeight="1" x14ac:dyDescent="0.25">
      <c r="A82" s="302" t="str">
        <f>$B$54</f>
        <v>II.</v>
      </c>
      <c r="B82" s="182">
        <f>COUNT($A$58:B81)+1</f>
        <v>11</v>
      </c>
      <c r="C82" s="182" t="s">
        <v>756</v>
      </c>
      <c r="D82" s="356" t="s">
        <v>757</v>
      </c>
      <c r="E82" s="311" t="s">
        <v>10</v>
      </c>
      <c r="F82" s="239">
        <v>111</v>
      </c>
      <c r="G82" s="944"/>
      <c r="H82" s="230">
        <f t="shared" si="0"/>
        <v>0</v>
      </c>
      <c r="I82" s="237"/>
      <c r="J82" s="241"/>
      <c r="K82" s="247"/>
      <c r="L82" s="370"/>
      <c r="M82" s="371"/>
      <c r="N82" s="371"/>
    </row>
    <row r="83" spans="1:14" s="186" customFormat="1" x14ac:dyDescent="0.25">
      <c r="A83" s="302"/>
      <c r="B83" s="355"/>
      <c r="C83" s="355"/>
      <c r="D83" s="356"/>
      <c r="E83" s="311"/>
      <c r="F83" s="239"/>
      <c r="G83" s="944"/>
      <c r="H83" s="230"/>
      <c r="I83" s="237"/>
      <c r="J83" s="241"/>
      <c r="K83" s="247"/>
      <c r="L83" s="192"/>
      <c r="M83" s="371"/>
      <c r="N83" s="371"/>
    </row>
    <row r="84" spans="1:14" s="186" customFormat="1" ht="22.8" x14ac:dyDescent="0.25">
      <c r="A84" s="302" t="str">
        <f>$B$54</f>
        <v>II.</v>
      </c>
      <c r="B84" s="182">
        <f>COUNT($A$58:B83)+1</f>
        <v>12</v>
      </c>
      <c r="C84" s="182" t="s">
        <v>758</v>
      </c>
      <c r="D84" s="356" t="s">
        <v>759</v>
      </c>
      <c r="E84" s="311" t="s">
        <v>10</v>
      </c>
      <c r="F84" s="312">
        <v>1527</v>
      </c>
      <c r="G84" s="944"/>
      <c r="H84" s="230">
        <f t="shared" ref="H84:H140" si="1">F84*G84</f>
        <v>0</v>
      </c>
      <c r="I84" s="237"/>
      <c r="J84" s="241"/>
      <c r="K84" s="247"/>
      <c r="L84" s="192"/>
    </row>
    <row r="85" spans="1:14" s="186" customFormat="1" x14ac:dyDescent="0.25">
      <c r="A85" s="302"/>
      <c r="B85" s="182"/>
      <c r="C85" s="182"/>
      <c r="D85" s="356"/>
      <c r="E85" s="311"/>
      <c r="F85" s="312"/>
      <c r="G85" s="360"/>
      <c r="H85" s="230"/>
      <c r="I85" s="237"/>
      <c r="J85" s="241"/>
      <c r="K85" s="247"/>
      <c r="L85" s="192"/>
    </row>
    <row r="86" spans="1:14" x14ac:dyDescent="0.3">
      <c r="A86" s="226"/>
      <c r="B86" s="367"/>
      <c r="C86" s="347">
        <v>25</v>
      </c>
      <c r="D86" s="348" t="s">
        <v>227</v>
      </c>
      <c r="G86" s="191"/>
      <c r="H86" s="230"/>
    </row>
    <row r="87" spans="1:14" s="186" customFormat="1" x14ac:dyDescent="0.25">
      <c r="A87" s="302"/>
      <c r="B87" s="355"/>
      <c r="C87" s="355"/>
      <c r="D87" s="356"/>
      <c r="E87" s="311"/>
      <c r="F87" s="239"/>
      <c r="G87" s="944"/>
      <c r="H87" s="230"/>
      <c r="I87" s="237"/>
      <c r="J87" s="241"/>
      <c r="K87" s="247"/>
      <c r="L87" s="192"/>
      <c r="M87" s="371"/>
      <c r="N87" s="371"/>
    </row>
    <row r="88" spans="1:14" s="186" customFormat="1" x14ac:dyDescent="0.25">
      <c r="A88" s="302" t="str">
        <f>$B$54</f>
        <v>II.</v>
      </c>
      <c r="B88" s="182">
        <f>COUNT($A$58:B87)+1</f>
        <v>13</v>
      </c>
      <c r="C88" s="182" t="s">
        <v>518</v>
      </c>
      <c r="D88" s="356" t="s">
        <v>760</v>
      </c>
      <c r="E88" s="311" t="s">
        <v>9</v>
      </c>
      <c r="F88" s="239">
        <v>538</v>
      </c>
      <c r="G88" s="944"/>
      <c r="H88" s="230">
        <f t="shared" si="1"/>
        <v>0</v>
      </c>
      <c r="I88" s="237"/>
      <c r="J88" s="241"/>
      <c r="K88" s="247"/>
      <c r="L88" s="370"/>
      <c r="M88" s="371"/>
      <c r="N88" s="371"/>
    </row>
    <row r="89" spans="1:14" s="186" customFormat="1" x14ac:dyDescent="0.25">
      <c r="A89" s="302"/>
      <c r="B89" s="355"/>
      <c r="C89" s="355"/>
      <c r="D89" s="356"/>
      <c r="E89" s="311"/>
      <c r="F89" s="239"/>
      <c r="G89" s="944"/>
      <c r="H89" s="230"/>
      <c r="I89" s="237"/>
      <c r="J89" s="241"/>
      <c r="K89" s="247"/>
      <c r="L89" s="192"/>
      <c r="M89" s="371"/>
      <c r="N89" s="371"/>
    </row>
    <row r="90" spans="1:14" s="186" customFormat="1" ht="22.8" x14ac:dyDescent="0.25">
      <c r="A90" s="302" t="str">
        <f>$B$54</f>
        <v>II.</v>
      </c>
      <c r="B90" s="182">
        <f>COUNT($A$58:B89)+1</f>
        <v>14</v>
      </c>
      <c r="C90" s="182"/>
      <c r="D90" s="356" t="s">
        <v>761</v>
      </c>
      <c r="E90" s="311" t="s">
        <v>9</v>
      </c>
      <c r="F90" s="312">
        <v>558</v>
      </c>
      <c r="G90" s="944"/>
      <c r="H90" s="230">
        <f t="shared" si="1"/>
        <v>0</v>
      </c>
      <c r="I90" s="237"/>
      <c r="J90" s="241"/>
      <c r="K90" s="247"/>
      <c r="L90" s="192"/>
    </row>
    <row r="91" spans="1:14" s="186" customFormat="1" x14ac:dyDescent="0.25">
      <c r="A91" s="368"/>
      <c r="B91" s="355"/>
      <c r="C91" s="355"/>
      <c r="D91" s="356"/>
      <c r="E91" s="116"/>
      <c r="F91" s="369"/>
      <c r="G91" s="944"/>
      <c r="H91" s="230"/>
      <c r="I91" s="237"/>
      <c r="J91" s="241"/>
      <c r="K91" s="247"/>
      <c r="L91" s="358"/>
    </row>
    <row r="92" spans="1:14" s="186" customFormat="1" x14ac:dyDescent="0.25">
      <c r="A92" s="302" t="str">
        <f>$B$54</f>
        <v>II.</v>
      </c>
      <c r="B92" s="182">
        <f>COUNT($A$58:B91)+1</f>
        <v>15</v>
      </c>
      <c r="C92" s="182" t="s">
        <v>515</v>
      </c>
      <c r="D92" s="356" t="s">
        <v>762</v>
      </c>
      <c r="E92" s="311" t="s">
        <v>9</v>
      </c>
      <c r="F92" s="312">
        <v>1096</v>
      </c>
      <c r="G92" s="944"/>
      <c r="H92" s="230">
        <f t="shared" si="1"/>
        <v>0</v>
      </c>
      <c r="I92" s="237"/>
      <c r="J92" s="241"/>
      <c r="K92" s="247"/>
      <c r="L92" s="192"/>
    </row>
    <row r="93" spans="1:14" s="186" customFormat="1" x14ac:dyDescent="0.25">
      <c r="A93" s="368"/>
      <c r="B93" s="355"/>
      <c r="C93" s="355"/>
      <c r="D93" s="356"/>
      <c r="E93" s="116"/>
      <c r="F93" s="369"/>
      <c r="G93" s="944"/>
      <c r="H93" s="230"/>
      <c r="I93" s="237"/>
      <c r="J93" s="241"/>
      <c r="K93" s="247"/>
      <c r="L93" s="358"/>
    </row>
    <row r="94" spans="1:14" ht="24" x14ac:dyDescent="0.3">
      <c r="A94" s="226"/>
      <c r="B94" s="367"/>
      <c r="C94" s="347">
        <v>29</v>
      </c>
      <c r="D94" s="348" t="s">
        <v>763</v>
      </c>
      <c r="G94" s="191"/>
      <c r="H94" s="230"/>
    </row>
    <row r="95" spans="1:14" s="186" customFormat="1" x14ac:dyDescent="0.25">
      <c r="A95" s="302"/>
      <c r="B95" s="355"/>
      <c r="C95" s="355"/>
      <c r="D95" s="356"/>
      <c r="E95" s="311"/>
      <c r="F95" s="239"/>
      <c r="G95" s="944"/>
      <c r="H95" s="230"/>
      <c r="I95" s="237"/>
      <c r="J95" s="241"/>
      <c r="K95" s="247"/>
      <c r="L95" s="192"/>
      <c r="M95" s="371"/>
      <c r="N95" s="371"/>
    </row>
    <row r="96" spans="1:14" s="186" customFormat="1" ht="22.8" x14ac:dyDescent="0.25">
      <c r="A96" s="302" t="str">
        <f>$B$54</f>
        <v>II.</v>
      </c>
      <c r="B96" s="182">
        <f>COUNT($A$58:B95)+1</f>
        <v>16</v>
      </c>
      <c r="C96" s="182" t="s">
        <v>764</v>
      </c>
      <c r="D96" s="356" t="s">
        <v>765</v>
      </c>
      <c r="E96" s="311" t="s">
        <v>10</v>
      </c>
      <c r="F96" s="312">
        <v>1868</v>
      </c>
      <c r="G96" s="944"/>
      <c r="H96" s="230">
        <f t="shared" si="1"/>
        <v>0</v>
      </c>
      <c r="I96" s="237"/>
      <c r="J96" s="241"/>
      <c r="K96" s="247"/>
      <c r="L96" s="192"/>
    </row>
    <row r="97" spans="1:14" s="186" customFormat="1" x14ac:dyDescent="0.25">
      <c r="A97" s="368"/>
      <c r="B97" s="355"/>
      <c r="C97" s="355"/>
      <c r="D97" s="356"/>
      <c r="E97" s="116"/>
      <c r="F97" s="369"/>
      <c r="G97" s="944"/>
      <c r="H97" s="230"/>
      <c r="I97" s="237"/>
      <c r="J97" s="241"/>
      <c r="K97" s="247"/>
      <c r="L97" s="358"/>
    </row>
    <row r="98" spans="1:14" s="144" customFormat="1" ht="13.8" thickBot="1" x14ac:dyDescent="0.35">
      <c r="A98" s="249"/>
      <c r="B98" s="362"/>
      <c r="C98" s="362"/>
      <c r="D98" s="251" t="str">
        <f>CONCATENATE(B54," ",D54," - SKUPAJ:")</f>
        <v>II. ZEMELJSKA DELA - SKUPAJ:</v>
      </c>
      <c r="E98" s="251"/>
      <c r="F98" s="363"/>
      <c r="G98" s="292"/>
      <c r="H98" s="945">
        <f>SUM(H58:H97)</f>
        <v>0</v>
      </c>
    </row>
    <row r="99" spans="1:14" s="144" customFormat="1" x14ac:dyDescent="0.3">
      <c r="A99" s="254"/>
      <c r="B99" s="364"/>
      <c r="C99" s="364"/>
      <c r="D99" s="365"/>
      <c r="E99" s="365"/>
      <c r="F99" s="366"/>
      <c r="G99" s="292"/>
      <c r="H99" s="230"/>
    </row>
    <row r="100" spans="1:14" s="225" customFormat="1" ht="16.2" thickBot="1" x14ac:dyDescent="0.35">
      <c r="A100" s="216"/>
      <c r="B100" s="335" t="s">
        <v>766</v>
      </c>
      <c r="C100" s="335"/>
      <c r="D100" s="218" t="s">
        <v>447</v>
      </c>
      <c r="E100" s="372"/>
      <c r="F100" s="337"/>
      <c r="G100" s="338"/>
      <c r="H100" s="230"/>
    </row>
    <row r="101" spans="1:14" x14ac:dyDescent="0.3">
      <c r="A101" s="226"/>
      <c r="B101" s="367"/>
      <c r="C101" s="367"/>
      <c r="D101" s="213"/>
      <c r="G101" s="191"/>
      <c r="H101" s="230"/>
    </row>
    <row r="102" spans="1:14" x14ac:dyDescent="0.3">
      <c r="A102" s="226"/>
      <c r="B102" s="367"/>
      <c r="C102" s="347">
        <v>31</v>
      </c>
      <c r="D102" s="348" t="s">
        <v>240</v>
      </c>
      <c r="G102" s="191"/>
      <c r="H102" s="230"/>
    </row>
    <row r="103" spans="1:14" s="186" customFormat="1" x14ac:dyDescent="0.25">
      <c r="A103" s="302"/>
      <c r="B103" s="355"/>
      <c r="C103" s="355"/>
      <c r="D103" s="356"/>
      <c r="E103" s="311"/>
      <c r="F103" s="239"/>
      <c r="G103" s="944"/>
      <c r="H103" s="230"/>
      <c r="I103" s="237"/>
      <c r="J103" s="241"/>
      <c r="K103" s="247"/>
      <c r="L103" s="192"/>
      <c r="M103" s="371"/>
      <c r="N103" s="371"/>
    </row>
    <row r="104" spans="1:14" s="186" customFormat="1" ht="34.200000000000003" x14ac:dyDescent="0.25">
      <c r="A104" s="302" t="str">
        <f>$B$100</f>
        <v>III.</v>
      </c>
      <c r="B104" s="355">
        <f>COUNT(#REF!)+1</f>
        <v>1</v>
      </c>
      <c r="C104" s="355" t="s">
        <v>767</v>
      </c>
      <c r="D104" s="356" t="s">
        <v>768</v>
      </c>
      <c r="E104" s="311" t="s">
        <v>10</v>
      </c>
      <c r="F104" s="312">
        <v>499</v>
      </c>
      <c r="G104" s="944"/>
      <c r="H104" s="230">
        <f t="shared" si="1"/>
        <v>0</v>
      </c>
      <c r="I104" s="237"/>
      <c r="J104" s="241"/>
      <c r="K104" s="247"/>
      <c r="L104" s="192"/>
    </row>
    <row r="105" spans="1:14" s="186" customFormat="1" x14ac:dyDescent="0.25">
      <c r="A105" s="302"/>
      <c r="B105" s="355"/>
      <c r="C105" s="355"/>
      <c r="D105" s="356"/>
      <c r="E105" s="311"/>
      <c r="F105" s="312"/>
      <c r="G105" s="360"/>
      <c r="H105" s="230"/>
      <c r="I105" s="237"/>
      <c r="J105" s="241"/>
      <c r="K105" s="247"/>
      <c r="L105" s="192"/>
    </row>
    <row r="106" spans="1:14" s="186" customFormat="1" ht="30" customHeight="1" x14ac:dyDescent="0.25">
      <c r="A106" s="302" t="str">
        <f>$B$100</f>
        <v>III.</v>
      </c>
      <c r="B106" s="182" t="s">
        <v>91</v>
      </c>
      <c r="C106" s="182" t="s">
        <v>769</v>
      </c>
      <c r="D106" s="356" t="s">
        <v>770</v>
      </c>
      <c r="E106" s="311" t="s">
        <v>9</v>
      </c>
      <c r="F106" s="312">
        <v>155</v>
      </c>
      <c r="G106" s="944"/>
      <c r="H106" s="230">
        <f t="shared" si="1"/>
        <v>0</v>
      </c>
      <c r="I106" s="237"/>
      <c r="J106" s="241"/>
      <c r="K106" s="247"/>
      <c r="L106" s="192"/>
    </row>
    <row r="107" spans="1:14" s="186" customFormat="1" x14ac:dyDescent="0.25">
      <c r="A107" s="302"/>
      <c r="B107" s="355"/>
      <c r="C107" s="355"/>
      <c r="D107" s="356"/>
      <c r="E107" s="311"/>
      <c r="F107" s="312"/>
      <c r="G107" s="360"/>
      <c r="H107" s="230"/>
      <c r="I107" s="237"/>
      <c r="J107" s="241"/>
      <c r="K107" s="247"/>
      <c r="L107" s="192"/>
    </row>
    <row r="108" spans="1:14" s="186" customFormat="1" ht="30" customHeight="1" x14ac:dyDescent="0.25">
      <c r="A108" s="302" t="str">
        <f>$B$100</f>
        <v>III.</v>
      </c>
      <c r="B108" s="182" t="s">
        <v>237</v>
      </c>
      <c r="C108" s="182" t="s">
        <v>771</v>
      </c>
      <c r="D108" s="356" t="s">
        <v>772</v>
      </c>
      <c r="E108" s="311" t="s">
        <v>9</v>
      </c>
      <c r="F108" s="312">
        <v>37</v>
      </c>
      <c r="G108" s="944"/>
      <c r="H108" s="230">
        <f t="shared" si="1"/>
        <v>0</v>
      </c>
      <c r="I108" s="237"/>
      <c r="J108" s="241"/>
      <c r="K108" s="247"/>
      <c r="L108" s="192"/>
    </row>
    <row r="109" spans="1:14" s="186" customFormat="1" x14ac:dyDescent="0.25">
      <c r="A109" s="302"/>
      <c r="B109" s="355"/>
      <c r="C109" s="355"/>
      <c r="D109" s="356"/>
      <c r="E109" s="311"/>
      <c r="F109" s="312"/>
      <c r="G109" s="360"/>
      <c r="H109" s="230"/>
      <c r="I109" s="237"/>
      <c r="J109" s="241"/>
      <c r="K109" s="247"/>
      <c r="L109" s="192"/>
    </row>
    <row r="110" spans="1:14" x14ac:dyDescent="0.3">
      <c r="A110" s="226"/>
      <c r="B110" s="367"/>
      <c r="C110" s="347">
        <v>32</v>
      </c>
      <c r="D110" s="348" t="s">
        <v>250</v>
      </c>
      <c r="G110" s="191"/>
      <c r="H110" s="230"/>
    </row>
    <row r="111" spans="1:14" s="186" customFormat="1" x14ac:dyDescent="0.25">
      <c r="A111" s="302"/>
      <c r="B111" s="355"/>
      <c r="C111" s="355"/>
      <c r="D111" s="356"/>
      <c r="E111" s="311"/>
      <c r="F111" s="239"/>
      <c r="G111" s="944"/>
      <c r="H111" s="230"/>
      <c r="I111" s="237"/>
      <c r="J111" s="241"/>
      <c r="K111" s="247"/>
      <c r="L111" s="192"/>
      <c r="M111" s="371"/>
      <c r="N111" s="371"/>
    </row>
    <row r="112" spans="1:14" s="186" customFormat="1" ht="41.25" customHeight="1" x14ac:dyDescent="0.25">
      <c r="A112" s="302" t="str">
        <f>$B$100</f>
        <v>III.</v>
      </c>
      <c r="B112" s="182" t="s">
        <v>269</v>
      </c>
      <c r="C112" s="182" t="s">
        <v>773</v>
      </c>
      <c r="D112" s="356" t="s">
        <v>774</v>
      </c>
      <c r="E112" s="311" t="s">
        <v>9</v>
      </c>
      <c r="F112" s="312">
        <v>1799</v>
      </c>
      <c r="G112" s="944"/>
      <c r="H112" s="230">
        <f t="shared" si="1"/>
        <v>0</v>
      </c>
      <c r="I112" s="237"/>
      <c r="J112" s="241"/>
      <c r="K112" s="247"/>
      <c r="L112" s="192"/>
    </row>
    <row r="113" spans="1:14" s="186" customFormat="1" x14ac:dyDescent="0.25">
      <c r="A113" s="302"/>
      <c r="B113" s="355"/>
      <c r="C113" s="355"/>
      <c r="D113" s="356"/>
      <c r="E113" s="311"/>
      <c r="F113" s="312"/>
      <c r="G113" s="944"/>
      <c r="H113" s="230"/>
      <c r="I113" s="237"/>
      <c r="J113" s="241"/>
      <c r="K113" s="247"/>
      <c r="L113" s="192"/>
    </row>
    <row r="114" spans="1:14" s="186" customFormat="1" ht="41.25" customHeight="1" x14ac:dyDescent="0.25">
      <c r="A114" s="302" t="str">
        <f>$B$100</f>
        <v>III.</v>
      </c>
      <c r="B114" s="182" t="s">
        <v>355</v>
      </c>
      <c r="C114" s="182" t="s">
        <v>773</v>
      </c>
      <c r="D114" s="356" t="s">
        <v>775</v>
      </c>
      <c r="E114" s="311" t="s">
        <v>9</v>
      </c>
      <c r="F114" s="312">
        <v>187</v>
      </c>
      <c r="G114" s="944"/>
      <c r="H114" s="230">
        <f t="shared" si="1"/>
        <v>0</v>
      </c>
      <c r="I114" s="237"/>
      <c r="J114" s="241"/>
      <c r="K114" s="247"/>
      <c r="L114" s="192"/>
    </row>
    <row r="115" spans="1:14" s="186" customFormat="1" x14ac:dyDescent="0.25">
      <c r="A115" s="302"/>
      <c r="B115" s="355"/>
      <c r="C115" s="355"/>
      <c r="D115" s="356"/>
      <c r="E115" s="311"/>
      <c r="F115" s="312"/>
      <c r="G115" s="944"/>
      <c r="H115" s="230"/>
      <c r="I115" s="237"/>
      <c r="J115" s="241"/>
      <c r="K115" s="247"/>
      <c r="L115" s="192"/>
    </row>
    <row r="116" spans="1:14" x14ac:dyDescent="0.3">
      <c r="A116" s="226"/>
      <c r="B116" s="367"/>
      <c r="C116" s="347">
        <v>35</v>
      </c>
      <c r="D116" s="348" t="s">
        <v>259</v>
      </c>
      <c r="G116" s="191"/>
      <c r="H116" s="230"/>
    </row>
    <row r="117" spans="1:14" s="186" customFormat="1" x14ac:dyDescent="0.25">
      <c r="A117" s="302"/>
      <c r="B117" s="355"/>
      <c r="C117" s="355"/>
      <c r="D117" s="356"/>
      <c r="E117" s="311"/>
      <c r="F117" s="239"/>
      <c r="G117" s="944"/>
      <c r="H117" s="230"/>
      <c r="I117" s="237"/>
      <c r="J117" s="241"/>
      <c r="K117" s="247"/>
      <c r="L117" s="192"/>
      <c r="M117" s="371"/>
      <c r="N117" s="371"/>
    </row>
    <row r="118" spans="1:14" s="186" customFormat="1" ht="34.200000000000003" x14ac:dyDescent="0.25">
      <c r="A118" s="302" t="str">
        <f>$B$100</f>
        <v>III.</v>
      </c>
      <c r="B118" s="182" t="s">
        <v>383</v>
      </c>
      <c r="C118" s="182" t="s">
        <v>534</v>
      </c>
      <c r="D118" s="356" t="s">
        <v>776</v>
      </c>
      <c r="E118" s="311" t="s">
        <v>11</v>
      </c>
      <c r="F118" s="312">
        <v>65</v>
      </c>
      <c r="G118" s="944"/>
      <c r="H118" s="230">
        <f t="shared" si="1"/>
        <v>0</v>
      </c>
      <c r="I118" s="237"/>
      <c r="J118" s="241"/>
      <c r="K118" s="247"/>
      <c r="L118" s="192"/>
    </row>
    <row r="119" spans="1:14" s="186" customFormat="1" x14ac:dyDescent="0.25">
      <c r="A119" s="373"/>
      <c r="B119" s="355"/>
      <c r="C119" s="355"/>
      <c r="D119" s="356"/>
      <c r="E119" s="311"/>
      <c r="F119" s="312"/>
      <c r="G119" s="944"/>
      <c r="H119" s="230"/>
      <c r="I119" s="237"/>
      <c r="J119" s="241"/>
      <c r="K119" s="247"/>
      <c r="L119" s="192"/>
    </row>
    <row r="120" spans="1:14" s="186" customFormat="1" ht="34.200000000000003" x14ac:dyDescent="0.25">
      <c r="A120" s="302" t="str">
        <f>$B$100</f>
        <v>III.</v>
      </c>
      <c r="B120" s="182" t="s">
        <v>431</v>
      </c>
      <c r="C120" s="182" t="s">
        <v>535</v>
      </c>
      <c r="D120" s="356" t="s">
        <v>777</v>
      </c>
      <c r="E120" s="311" t="s">
        <v>11</v>
      </c>
      <c r="F120" s="312">
        <v>1437</v>
      </c>
      <c r="G120" s="944"/>
      <c r="H120" s="230">
        <f t="shared" si="1"/>
        <v>0</v>
      </c>
      <c r="I120" s="237"/>
      <c r="J120" s="241"/>
      <c r="K120" s="247"/>
      <c r="L120" s="192"/>
    </row>
    <row r="121" spans="1:14" s="186" customFormat="1" x14ac:dyDescent="0.25">
      <c r="A121" s="373"/>
      <c r="B121" s="355"/>
      <c r="C121" s="355"/>
      <c r="D121" s="356"/>
      <c r="E121" s="311"/>
      <c r="F121" s="312"/>
      <c r="G121" s="944"/>
      <c r="H121" s="230"/>
      <c r="I121" s="237"/>
      <c r="J121" s="241"/>
      <c r="K121" s="247"/>
      <c r="L121" s="192"/>
    </row>
    <row r="122" spans="1:14" x14ac:dyDescent="0.3">
      <c r="A122" s="226"/>
      <c r="B122" s="367"/>
      <c r="C122" s="347">
        <v>35</v>
      </c>
      <c r="D122" s="348" t="s">
        <v>265</v>
      </c>
      <c r="G122" s="191"/>
      <c r="H122" s="230"/>
    </row>
    <row r="123" spans="1:14" s="186" customFormat="1" x14ac:dyDescent="0.25">
      <c r="A123" s="302"/>
      <c r="B123" s="355"/>
      <c r="C123" s="355"/>
      <c r="D123" s="356"/>
      <c r="E123" s="311"/>
      <c r="F123" s="239"/>
      <c r="G123" s="944"/>
      <c r="H123" s="230"/>
      <c r="I123" s="237"/>
      <c r="J123" s="241"/>
      <c r="K123" s="247"/>
      <c r="L123" s="192"/>
      <c r="M123" s="371"/>
      <c r="N123" s="371"/>
    </row>
    <row r="124" spans="1:14" s="186" customFormat="1" x14ac:dyDescent="0.25">
      <c r="A124" s="302" t="str">
        <f>$B$100</f>
        <v>III.</v>
      </c>
      <c r="B124" s="182" t="s">
        <v>440</v>
      </c>
      <c r="C124" s="182" t="s">
        <v>778</v>
      </c>
      <c r="D124" s="356" t="s">
        <v>779</v>
      </c>
      <c r="E124" s="311" t="s">
        <v>10</v>
      </c>
      <c r="F124" s="312">
        <v>76</v>
      </c>
      <c r="G124" s="944"/>
      <c r="H124" s="230">
        <f t="shared" si="1"/>
        <v>0</v>
      </c>
      <c r="I124" s="237"/>
      <c r="J124" s="241"/>
      <c r="K124" s="247"/>
      <c r="L124" s="192"/>
    </row>
    <row r="125" spans="1:14" s="186" customFormat="1" ht="11.25" customHeight="1" x14ac:dyDescent="0.25">
      <c r="A125" s="302"/>
      <c r="B125" s="355"/>
      <c r="C125" s="355"/>
      <c r="D125" s="356"/>
      <c r="E125" s="311"/>
      <c r="F125" s="312"/>
      <c r="G125" s="944"/>
      <c r="H125" s="230"/>
      <c r="I125" s="237"/>
      <c r="J125" s="241"/>
      <c r="K125" s="247"/>
      <c r="L125" s="192"/>
    </row>
    <row r="126" spans="1:14" s="186" customFormat="1" ht="34.200000000000003" x14ac:dyDescent="0.25">
      <c r="A126" s="302" t="str">
        <f>$B$100</f>
        <v>III.</v>
      </c>
      <c r="B126" s="182" t="s">
        <v>654</v>
      </c>
      <c r="C126" s="182"/>
      <c r="D126" s="356" t="s">
        <v>780</v>
      </c>
      <c r="E126" s="311" t="s">
        <v>9</v>
      </c>
      <c r="F126" s="312">
        <v>30</v>
      </c>
      <c r="G126" s="944"/>
      <c r="H126" s="230">
        <f t="shared" si="1"/>
        <v>0</v>
      </c>
      <c r="I126" s="237"/>
      <c r="J126" s="241"/>
      <c r="K126" s="247"/>
      <c r="L126" s="192"/>
    </row>
    <row r="127" spans="1:14" s="186" customFormat="1" ht="16.5" customHeight="1" x14ac:dyDescent="0.25">
      <c r="A127" s="374"/>
      <c r="B127" s="182"/>
      <c r="C127" s="182"/>
      <c r="D127" s="356"/>
      <c r="E127" s="311"/>
      <c r="F127" s="312"/>
      <c r="G127" s="944"/>
      <c r="H127" s="230"/>
      <c r="I127" s="237"/>
      <c r="J127" s="241"/>
      <c r="K127" s="247"/>
      <c r="L127" s="192"/>
    </row>
    <row r="128" spans="1:14" s="144" customFormat="1" ht="13.8" thickBot="1" x14ac:dyDescent="0.35">
      <c r="A128" s="249"/>
      <c r="B128" s="362"/>
      <c r="C128" s="362"/>
      <c r="D128" s="251" t="str">
        <f>CONCATENATE(B100," ",D100," - SKUPAJ:")</f>
        <v>III. VOZIŠČNE KONSTRUKCIJE - SKUPAJ:</v>
      </c>
      <c r="E128" s="251"/>
      <c r="F128" s="363"/>
      <c r="G128" s="292"/>
      <c r="H128" s="945">
        <f>SUM(H103:H127)</f>
        <v>0</v>
      </c>
    </row>
    <row r="129" spans="1:14" s="144" customFormat="1" x14ac:dyDescent="0.3">
      <c r="A129" s="254"/>
      <c r="B129" s="364"/>
      <c r="C129" s="364"/>
      <c r="D129" s="365"/>
      <c r="E129" s="365"/>
      <c r="F129" s="366"/>
      <c r="G129" s="292"/>
      <c r="H129" s="230"/>
    </row>
    <row r="130" spans="1:14" s="225" customFormat="1" ht="16.2" thickBot="1" x14ac:dyDescent="0.35">
      <c r="A130" s="216"/>
      <c r="B130" s="335" t="s">
        <v>781</v>
      </c>
      <c r="C130" s="335"/>
      <c r="D130" s="218" t="s">
        <v>449</v>
      </c>
      <c r="E130" s="372"/>
      <c r="F130" s="337"/>
      <c r="G130" s="338"/>
      <c r="H130" s="230"/>
    </row>
    <row r="131" spans="1:14" s="225" customFormat="1" ht="15.6" x14ac:dyDescent="0.3">
      <c r="A131" s="339"/>
      <c r="B131" s="340"/>
      <c r="C131" s="340"/>
      <c r="D131" s="341"/>
      <c r="E131" s="375"/>
      <c r="F131" s="343"/>
      <c r="G131" s="338"/>
      <c r="H131" s="230"/>
    </row>
    <row r="132" spans="1:14" x14ac:dyDescent="0.3">
      <c r="A132" s="226"/>
      <c r="B132" s="367"/>
      <c r="C132" s="347">
        <v>42</v>
      </c>
      <c r="D132" s="348" t="s">
        <v>539</v>
      </c>
      <c r="G132" s="191"/>
      <c r="H132" s="230"/>
    </row>
    <row r="133" spans="1:14" s="186" customFormat="1" x14ac:dyDescent="0.25">
      <c r="A133" s="302"/>
      <c r="B133" s="355"/>
      <c r="C133" s="355"/>
      <c r="D133" s="356"/>
      <c r="E133" s="311"/>
      <c r="F133" s="239"/>
      <c r="G133" s="944"/>
      <c r="H133" s="230"/>
      <c r="I133" s="237"/>
      <c r="J133" s="241"/>
      <c r="K133" s="247"/>
      <c r="L133" s="192"/>
      <c r="M133" s="371"/>
      <c r="N133" s="371"/>
    </row>
    <row r="134" spans="1:14" s="186" customFormat="1" ht="66" customHeight="1" x14ac:dyDescent="0.25">
      <c r="A134" s="302" t="s">
        <v>781</v>
      </c>
      <c r="B134" s="355">
        <f>COUNT(#REF!)+1</f>
        <v>1</v>
      </c>
      <c r="C134" s="355"/>
      <c r="D134" s="376" t="s">
        <v>782</v>
      </c>
      <c r="E134" s="311" t="s">
        <v>11</v>
      </c>
      <c r="F134" s="312">
        <v>676</v>
      </c>
      <c r="G134" s="944"/>
      <c r="H134" s="230">
        <f t="shared" si="1"/>
        <v>0</v>
      </c>
      <c r="I134" s="237"/>
      <c r="J134" s="241"/>
      <c r="K134" s="247"/>
      <c r="L134" s="192"/>
    </row>
    <row r="135" spans="1:14" s="186" customFormat="1" x14ac:dyDescent="0.25">
      <c r="A135" s="373"/>
      <c r="B135" s="355"/>
      <c r="C135" s="355"/>
      <c r="D135" s="356"/>
      <c r="E135" s="311"/>
      <c r="F135" s="312"/>
      <c r="G135" s="944"/>
      <c r="H135" s="230"/>
      <c r="I135" s="237"/>
      <c r="J135" s="241"/>
      <c r="K135" s="247"/>
      <c r="L135" s="192"/>
    </row>
    <row r="136" spans="1:14" x14ac:dyDescent="0.3">
      <c r="A136" s="226"/>
      <c r="B136" s="367"/>
      <c r="C136" s="347">
        <v>44</v>
      </c>
      <c r="D136" s="348" t="s">
        <v>540</v>
      </c>
      <c r="G136" s="191"/>
      <c r="H136" s="230"/>
    </row>
    <row r="137" spans="1:14" s="186" customFormat="1" x14ac:dyDescent="0.25">
      <c r="A137" s="302"/>
      <c r="B137" s="355"/>
      <c r="C137" s="355"/>
      <c r="D137" s="356"/>
      <c r="E137" s="311"/>
      <c r="F137" s="239"/>
      <c r="G137" s="944"/>
      <c r="H137" s="230"/>
      <c r="I137" s="237"/>
      <c r="J137" s="241"/>
      <c r="K137" s="247"/>
      <c r="L137" s="192"/>
      <c r="M137" s="371"/>
      <c r="N137" s="371"/>
    </row>
    <row r="138" spans="1:14" s="186" customFormat="1" ht="22.8" x14ac:dyDescent="0.25">
      <c r="A138" s="302" t="s">
        <v>781</v>
      </c>
      <c r="B138" s="182">
        <f>COUNT($A129:B$134)+1</f>
        <v>2</v>
      </c>
      <c r="C138" s="182" t="s">
        <v>783</v>
      </c>
      <c r="D138" s="356" t="s">
        <v>784</v>
      </c>
      <c r="E138" s="311" t="s">
        <v>8</v>
      </c>
      <c r="F138" s="229">
        <v>13</v>
      </c>
      <c r="G138" s="944"/>
      <c r="H138" s="230">
        <f t="shared" si="1"/>
        <v>0</v>
      </c>
      <c r="I138" s="237"/>
      <c r="J138" s="241"/>
      <c r="K138" s="247"/>
      <c r="L138" s="192"/>
    </row>
    <row r="139" spans="1:14" s="186" customFormat="1" x14ac:dyDescent="0.25">
      <c r="A139" s="374"/>
      <c r="B139" s="182"/>
      <c r="C139" s="182"/>
      <c r="D139" s="356"/>
      <c r="E139" s="311"/>
      <c r="F139" s="229"/>
      <c r="G139" s="944"/>
      <c r="H139" s="230"/>
      <c r="I139" s="237"/>
      <c r="J139" s="241"/>
      <c r="K139" s="247"/>
      <c r="L139" s="192"/>
    </row>
    <row r="140" spans="1:14" s="186" customFormat="1" ht="22.8" x14ac:dyDescent="0.25">
      <c r="A140" s="302" t="s">
        <v>781</v>
      </c>
      <c r="B140" s="182">
        <f>COUNT($A$134:B139)+1</f>
        <v>3</v>
      </c>
      <c r="C140" s="182" t="s">
        <v>541</v>
      </c>
      <c r="D140" s="356" t="s">
        <v>542</v>
      </c>
      <c r="E140" s="311" t="s">
        <v>8</v>
      </c>
      <c r="F140" s="229">
        <v>13</v>
      </c>
      <c r="G140" s="944"/>
      <c r="H140" s="230">
        <f t="shared" si="1"/>
        <v>0</v>
      </c>
      <c r="I140" s="237"/>
      <c r="J140" s="241"/>
      <c r="K140" s="247"/>
      <c r="L140" s="192"/>
    </row>
    <row r="141" spans="1:14" s="186" customFormat="1" x14ac:dyDescent="0.25">
      <c r="A141" s="374"/>
      <c r="B141" s="182"/>
      <c r="C141" s="182"/>
      <c r="D141" s="356"/>
      <c r="E141" s="311"/>
      <c r="F141" s="229"/>
      <c r="G141" s="944"/>
      <c r="H141" s="230"/>
      <c r="I141" s="237"/>
      <c r="J141" s="241"/>
      <c r="K141" s="247"/>
      <c r="L141" s="192"/>
    </row>
    <row r="142" spans="1:14" s="144" customFormat="1" ht="13.8" thickBot="1" x14ac:dyDescent="0.35">
      <c r="A142" s="249"/>
      <c r="B142" s="362"/>
      <c r="C142" s="362"/>
      <c r="D142" s="251" t="str">
        <f>CONCATENATE(B130," ",D130," - SKUPAJ:")</f>
        <v>IV. ODVODNJAVANJE - SKUPAJ:</v>
      </c>
      <c r="E142" s="251"/>
      <c r="F142" s="363"/>
      <c r="G142" s="292"/>
      <c r="H142" s="945">
        <f>SUM(H134:H141)</f>
        <v>0</v>
      </c>
    </row>
    <row r="143" spans="1:14" s="144" customFormat="1" x14ac:dyDescent="0.3">
      <c r="A143" s="254"/>
      <c r="B143" s="364"/>
      <c r="C143" s="364"/>
      <c r="D143" s="365"/>
      <c r="E143" s="365"/>
      <c r="F143" s="366"/>
      <c r="G143" s="292"/>
      <c r="H143" s="230"/>
    </row>
    <row r="144" spans="1:14" s="225" customFormat="1" ht="16.2" thickBot="1" x14ac:dyDescent="0.35">
      <c r="A144" s="216"/>
      <c r="B144" s="335" t="s">
        <v>785</v>
      </c>
      <c r="C144" s="335"/>
      <c r="D144" s="218" t="s">
        <v>786</v>
      </c>
      <c r="E144" s="336"/>
      <c r="F144" s="337"/>
      <c r="G144" s="338"/>
      <c r="H144" s="230"/>
    </row>
    <row r="145" spans="1:12" s="225" customFormat="1" ht="15.6" x14ac:dyDescent="0.3">
      <c r="A145" s="339"/>
      <c r="B145" s="340"/>
      <c r="C145" s="340"/>
      <c r="D145" s="341"/>
      <c r="E145" s="342"/>
      <c r="F145" s="343"/>
      <c r="G145" s="338"/>
      <c r="H145" s="230"/>
    </row>
    <row r="146" spans="1:12" s="225" customFormat="1" ht="15.6" x14ac:dyDescent="0.3">
      <c r="A146" s="339"/>
      <c r="B146" s="340"/>
      <c r="C146" s="347">
        <v>61</v>
      </c>
      <c r="D146" s="348" t="s">
        <v>54</v>
      </c>
      <c r="E146" s="342"/>
      <c r="F146" s="343"/>
      <c r="G146" s="338"/>
      <c r="H146" s="230"/>
    </row>
    <row r="147" spans="1:12" x14ac:dyDescent="0.3">
      <c r="A147" s="226"/>
      <c r="B147" s="367"/>
      <c r="C147" s="367"/>
      <c r="D147" s="213"/>
      <c r="G147" s="191"/>
      <c r="H147" s="230"/>
    </row>
    <row r="148" spans="1:12" s="186" customFormat="1" ht="22.8" x14ac:dyDescent="0.25">
      <c r="A148" s="302" t="s">
        <v>785</v>
      </c>
      <c r="B148" s="355">
        <f>1</f>
        <v>1</v>
      </c>
      <c r="C148" s="355" t="s">
        <v>558</v>
      </c>
      <c r="D148" s="377" t="s">
        <v>787</v>
      </c>
      <c r="E148" s="311" t="s">
        <v>8</v>
      </c>
      <c r="F148" s="312">
        <v>15</v>
      </c>
      <c r="G148" s="944"/>
      <c r="H148" s="230">
        <f t="shared" ref="H148:H204" si="2">F148*G148</f>
        <v>0</v>
      </c>
      <c r="I148" s="237"/>
      <c r="J148" s="241"/>
      <c r="K148" s="247"/>
      <c r="L148" s="192"/>
    </row>
    <row r="149" spans="1:12" s="186" customFormat="1" x14ac:dyDescent="0.25">
      <c r="A149" s="227"/>
      <c r="B149" s="355"/>
      <c r="C149" s="355"/>
      <c r="D149" s="377" t="s">
        <v>717</v>
      </c>
      <c r="E149" s="316"/>
      <c r="F149" s="312"/>
      <c r="G149" s="357"/>
      <c r="H149" s="230"/>
      <c r="I149" s="237"/>
      <c r="J149" s="241"/>
      <c r="K149" s="247"/>
      <c r="L149" s="358"/>
    </row>
    <row r="150" spans="1:12" s="186" customFormat="1" ht="34.200000000000003" x14ac:dyDescent="0.25">
      <c r="A150" s="302" t="s">
        <v>785</v>
      </c>
      <c r="B150" s="182">
        <f>COUNT($A143:B$148)+1</f>
        <v>2</v>
      </c>
      <c r="C150" s="182" t="s">
        <v>566</v>
      </c>
      <c r="D150" s="377" t="s">
        <v>788</v>
      </c>
      <c r="E150" s="311" t="s">
        <v>8</v>
      </c>
      <c r="F150" s="312">
        <v>7</v>
      </c>
      <c r="G150" s="944"/>
      <c r="H150" s="230">
        <f t="shared" si="2"/>
        <v>0</v>
      </c>
      <c r="I150" s="237"/>
      <c r="J150" s="241"/>
      <c r="K150" s="247"/>
      <c r="L150" s="192"/>
    </row>
    <row r="151" spans="1:12" s="186" customFormat="1" x14ac:dyDescent="0.25">
      <c r="A151" s="227"/>
      <c r="B151" s="355"/>
      <c r="C151" s="355"/>
      <c r="D151" s="377"/>
      <c r="E151" s="316"/>
      <c r="F151" s="312"/>
      <c r="G151" s="357"/>
      <c r="H151" s="230"/>
      <c r="I151" s="237"/>
      <c r="J151" s="241"/>
      <c r="K151" s="247"/>
      <c r="L151" s="358"/>
    </row>
    <row r="152" spans="1:12" s="186" customFormat="1" ht="34.200000000000003" x14ac:dyDescent="0.25">
      <c r="A152" s="302" t="s">
        <v>785</v>
      </c>
      <c r="B152" s="182">
        <f>COUNT($A$148:B150)+1</f>
        <v>3</v>
      </c>
      <c r="C152" s="182" t="s">
        <v>567</v>
      </c>
      <c r="D152" s="377" t="s">
        <v>789</v>
      </c>
      <c r="E152" s="311" t="s">
        <v>8</v>
      </c>
      <c r="F152" s="312">
        <v>5</v>
      </c>
      <c r="G152" s="944"/>
      <c r="H152" s="230">
        <f t="shared" si="2"/>
        <v>0</v>
      </c>
      <c r="I152" s="237"/>
      <c r="J152" s="241"/>
      <c r="K152" s="247"/>
      <c r="L152" s="192"/>
    </row>
    <row r="153" spans="1:12" s="186" customFormat="1" x14ac:dyDescent="0.25">
      <c r="A153" s="302"/>
      <c r="B153" s="355"/>
      <c r="C153" s="355"/>
      <c r="D153" s="377"/>
      <c r="E153" s="311"/>
      <c r="F153" s="312"/>
      <c r="G153" s="360"/>
      <c r="H153" s="230"/>
      <c r="I153" s="237"/>
      <c r="J153" s="241"/>
      <c r="K153" s="247"/>
      <c r="L153" s="192"/>
    </row>
    <row r="154" spans="1:12" s="186" customFormat="1" ht="34.200000000000003" x14ac:dyDescent="0.25">
      <c r="A154" s="302" t="s">
        <v>785</v>
      </c>
      <c r="B154" s="182">
        <f>COUNT($A$148:B152)+1</f>
        <v>4</v>
      </c>
      <c r="C154" s="182" t="s">
        <v>790</v>
      </c>
      <c r="D154" s="377" t="s">
        <v>791</v>
      </c>
      <c r="E154" s="311" t="s">
        <v>8</v>
      </c>
      <c r="F154" s="312">
        <v>2</v>
      </c>
      <c r="G154" s="944"/>
      <c r="H154" s="230">
        <f t="shared" si="2"/>
        <v>0</v>
      </c>
      <c r="I154" s="237"/>
      <c r="J154" s="241"/>
      <c r="K154" s="247"/>
      <c r="L154" s="192"/>
    </row>
    <row r="155" spans="1:12" s="186" customFormat="1" x14ac:dyDescent="0.25">
      <c r="A155" s="227"/>
      <c r="B155" s="355"/>
      <c r="C155" s="355"/>
      <c r="D155" s="377"/>
      <c r="E155" s="311"/>
      <c r="F155" s="312"/>
      <c r="G155" s="360"/>
      <c r="H155" s="230"/>
      <c r="I155" s="237"/>
      <c r="J155" s="241"/>
      <c r="K155" s="247"/>
      <c r="L155" s="192"/>
    </row>
    <row r="156" spans="1:12" s="186" customFormat="1" ht="34.200000000000003" x14ac:dyDescent="0.25">
      <c r="A156" s="302" t="s">
        <v>785</v>
      </c>
      <c r="B156" s="182">
        <f>COUNT($A$148:B154)+1</f>
        <v>5</v>
      </c>
      <c r="C156" s="182"/>
      <c r="D156" s="377" t="s">
        <v>792</v>
      </c>
      <c r="E156" s="311" t="s">
        <v>8</v>
      </c>
      <c r="F156" s="312">
        <v>1</v>
      </c>
      <c r="G156" s="944"/>
      <c r="H156" s="230">
        <f t="shared" si="2"/>
        <v>0</v>
      </c>
      <c r="I156" s="237"/>
      <c r="J156" s="241"/>
      <c r="K156" s="247"/>
      <c r="L156" s="192"/>
    </row>
    <row r="157" spans="1:12" s="186" customFormat="1" x14ac:dyDescent="0.25">
      <c r="A157" s="227"/>
      <c r="B157" s="355"/>
      <c r="C157" s="355"/>
      <c r="D157" s="377"/>
      <c r="E157" s="311"/>
      <c r="F157" s="312"/>
      <c r="G157" s="360"/>
      <c r="H157" s="230"/>
      <c r="I157" s="237"/>
      <c r="J157" s="241"/>
      <c r="K157" s="247"/>
      <c r="L157" s="192"/>
    </row>
    <row r="158" spans="1:12" s="186" customFormat="1" ht="37.5" customHeight="1" x14ac:dyDescent="0.25">
      <c r="A158" s="302" t="s">
        <v>785</v>
      </c>
      <c r="B158" s="182">
        <f>COUNT($A$148:B156)+1</f>
        <v>6</v>
      </c>
      <c r="C158" s="182" t="s">
        <v>793</v>
      </c>
      <c r="D158" s="377" t="s">
        <v>794</v>
      </c>
      <c r="E158" s="311" t="s">
        <v>8</v>
      </c>
      <c r="F158" s="312">
        <v>5</v>
      </c>
      <c r="G158" s="944"/>
      <c r="H158" s="230">
        <f t="shared" si="2"/>
        <v>0</v>
      </c>
      <c r="I158" s="237"/>
      <c r="J158" s="241"/>
      <c r="K158" s="247"/>
      <c r="L158" s="192"/>
    </row>
    <row r="159" spans="1:12" s="186" customFormat="1" x14ac:dyDescent="0.25">
      <c r="A159" s="227"/>
      <c r="B159" s="355"/>
      <c r="C159" s="355"/>
      <c r="D159" s="377"/>
      <c r="E159" s="311"/>
      <c r="F159" s="312"/>
      <c r="G159" s="360"/>
      <c r="H159" s="230"/>
      <c r="I159" s="237"/>
      <c r="J159" s="241"/>
      <c r="K159" s="247"/>
      <c r="L159" s="192"/>
    </row>
    <row r="160" spans="1:12" s="186" customFormat="1" ht="37.5" customHeight="1" x14ac:dyDescent="0.25">
      <c r="A160" s="302" t="s">
        <v>785</v>
      </c>
      <c r="B160" s="182">
        <f>COUNT($A$148:B158)+1</f>
        <v>7</v>
      </c>
      <c r="C160" s="182" t="s">
        <v>795</v>
      </c>
      <c r="D160" s="377" t="s">
        <v>796</v>
      </c>
      <c r="E160" s="311" t="s">
        <v>8</v>
      </c>
      <c r="F160" s="312">
        <v>2</v>
      </c>
      <c r="G160" s="944"/>
      <c r="H160" s="230">
        <f t="shared" si="2"/>
        <v>0</v>
      </c>
      <c r="I160" s="237"/>
      <c r="J160" s="241"/>
      <c r="K160" s="247"/>
      <c r="L160" s="192"/>
    </row>
    <row r="161" spans="1:12" s="186" customFormat="1" x14ac:dyDescent="0.25">
      <c r="A161" s="227"/>
      <c r="B161" s="355"/>
      <c r="C161" s="355"/>
      <c r="D161" s="377" t="s">
        <v>717</v>
      </c>
      <c r="E161" s="316"/>
      <c r="F161" s="312"/>
      <c r="G161" s="357"/>
      <c r="H161" s="230"/>
      <c r="I161" s="237"/>
      <c r="J161" s="241"/>
      <c r="K161" s="247"/>
      <c r="L161" s="358"/>
    </row>
    <row r="162" spans="1:12" s="186" customFormat="1" ht="37.5" customHeight="1" x14ac:dyDescent="0.25">
      <c r="A162" s="302" t="s">
        <v>785</v>
      </c>
      <c r="B162" s="182">
        <f>COUNT($A$148:B160)+1</f>
        <v>8</v>
      </c>
      <c r="C162" s="182" t="s">
        <v>569</v>
      </c>
      <c r="D162" s="377" t="s">
        <v>797</v>
      </c>
      <c r="E162" s="311" t="s">
        <v>8</v>
      </c>
      <c r="F162" s="312">
        <v>1</v>
      </c>
      <c r="G162" s="944"/>
      <c r="H162" s="230">
        <f t="shared" si="2"/>
        <v>0</v>
      </c>
      <c r="I162" s="237"/>
      <c r="J162" s="241"/>
      <c r="K162" s="247"/>
      <c r="L162" s="192"/>
    </row>
    <row r="163" spans="1:12" s="186" customFormat="1" x14ac:dyDescent="0.25">
      <c r="A163" s="227"/>
      <c r="B163" s="355"/>
      <c r="C163" s="355"/>
      <c r="D163" s="377"/>
      <c r="E163" s="311"/>
      <c r="F163" s="312"/>
      <c r="G163" s="360"/>
      <c r="H163" s="230"/>
      <c r="I163" s="237"/>
      <c r="J163" s="241"/>
      <c r="K163" s="247"/>
      <c r="L163" s="192"/>
    </row>
    <row r="164" spans="1:12" s="186" customFormat="1" ht="37.5" customHeight="1" x14ac:dyDescent="0.25">
      <c r="A164" s="302" t="s">
        <v>785</v>
      </c>
      <c r="B164" s="182">
        <f>COUNT($A$148:B162)+1</f>
        <v>9</v>
      </c>
      <c r="C164" s="182" t="s">
        <v>798</v>
      </c>
      <c r="D164" s="377" t="s">
        <v>799</v>
      </c>
      <c r="E164" s="311" t="s">
        <v>8</v>
      </c>
      <c r="F164" s="312">
        <v>2</v>
      </c>
      <c r="G164" s="944"/>
      <c r="H164" s="230">
        <f t="shared" si="2"/>
        <v>0</v>
      </c>
      <c r="I164" s="237"/>
      <c r="J164" s="241"/>
      <c r="K164" s="247"/>
      <c r="L164" s="192"/>
    </row>
    <row r="165" spans="1:12" s="186" customFormat="1" x14ac:dyDescent="0.25">
      <c r="A165" s="227"/>
      <c r="B165" s="355"/>
      <c r="C165" s="355"/>
      <c r="D165" s="377"/>
      <c r="E165" s="311"/>
      <c r="F165" s="312"/>
      <c r="G165" s="360"/>
      <c r="H165" s="230"/>
      <c r="I165" s="237"/>
      <c r="J165" s="241"/>
      <c r="K165" s="247"/>
      <c r="L165" s="192"/>
    </row>
    <row r="166" spans="1:12" s="186" customFormat="1" ht="37.5" customHeight="1" x14ac:dyDescent="0.25">
      <c r="A166" s="302" t="s">
        <v>785</v>
      </c>
      <c r="B166" s="182">
        <f>COUNT($A$148:B164)+1</f>
        <v>10</v>
      </c>
      <c r="C166" s="182" t="s">
        <v>800</v>
      </c>
      <c r="D166" s="377" t="s">
        <v>801</v>
      </c>
      <c r="E166" s="311" t="s">
        <v>8</v>
      </c>
      <c r="F166" s="312">
        <v>1</v>
      </c>
      <c r="G166" s="944"/>
      <c r="H166" s="230">
        <f t="shared" si="2"/>
        <v>0</v>
      </c>
      <c r="I166" s="237"/>
      <c r="J166" s="241"/>
      <c r="K166" s="247"/>
      <c r="L166" s="192"/>
    </row>
    <row r="167" spans="1:12" s="186" customFormat="1" x14ac:dyDescent="0.25">
      <c r="A167" s="227"/>
      <c r="B167" s="355"/>
      <c r="C167" s="355"/>
      <c r="D167" s="377" t="s">
        <v>717</v>
      </c>
      <c r="E167" s="316"/>
      <c r="F167" s="312"/>
      <c r="G167" s="357"/>
      <c r="H167" s="230"/>
      <c r="I167" s="237"/>
      <c r="J167" s="241"/>
      <c r="K167" s="247"/>
      <c r="L167" s="358"/>
    </row>
    <row r="168" spans="1:12" s="186" customFormat="1" ht="37.5" customHeight="1" x14ac:dyDescent="0.25">
      <c r="A168" s="302" t="s">
        <v>785</v>
      </c>
      <c r="B168" s="182">
        <f>COUNT($A$148:B166)+1</f>
        <v>11</v>
      </c>
      <c r="C168" s="182" t="s">
        <v>802</v>
      </c>
      <c r="D168" s="377" t="s">
        <v>803</v>
      </c>
      <c r="E168" s="311" t="s">
        <v>8</v>
      </c>
      <c r="F168" s="312">
        <v>5</v>
      </c>
      <c r="G168" s="944"/>
      <c r="H168" s="230">
        <f t="shared" si="2"/>
        <v>0</v>
      </c>
      <c r="I168" s="237"/>
      <c r="J168" s="241"/>
      <c r="K168" s="247"/>
      <c r="L168" s="192"/>
    </row>
    <row r="169" spans="1:12" s="186" customFormat="1" x14ac:dyDescent="0.25">
      <c r="A169" s="227"/>
      <c r="B169" s="355"/>
      <c r="C169" s="355"/>
      <c r="D169" s="377" t="s">
        <v>717</v>
      </c>
      <c r="E169" s="316"/>
      <c r="F169" s="312"/>
      <c r="G169" s="357"/>
      <c r="H169" s="230"/>
      <c r="I169" s="237"/>
      <c r="J169" s="241"/>
      <c r="K169" s="247"/>
      <c r="L169" s="358"/>
    </row>
    <row r="170" spans="1:12" s="186" customFormat="1" ht="37.5" customHeight="1" x14ac:dyDescent="0.25">
      <c r="A170" s="302" t="s">
        <v>785</v>
      </c>
      <c r="B170" s="182">
        <f>COUNT($A$148:B168)+1</f>
        <v>12</v>
      </c>
      <c r="C170" s="182" t="s">
        <v>804</v>
      </c>
      <c r="D170" s="377" t="s">
        <v>805</v>
      </c>
      <c r="E170" s="311" t="s">
        <v>8</v>
      </c>
      <c r="F170" s="312">
        <v>1</v>
      </c>
      <c r="G170" s="944"/>
      <c r="H170" s="230">
        <f t="shared" si="2"/>
        <v>0</v>
      </c>
      <c r="I170" s="237"/>
      <c r="J170" s="241"/>
      <c r="K170" s="247"/>
      <c r="L170" s="192"/>
    </row>
    <row r="171" spans="1:12" s="186" customFormat="1" x14ac:dyDescent="0.25">
      <c r="A171" s="227"/>
      <c r="B171" s="355"/>
      <c r="C171" s="355"/>
      <c r="D171" s="377" t="s">
        <v>717</v>
      </c>
      <c r="E171" s="316"/>
      <c r="F171" s="312"/>
      <c r="G171" s="357"/>
      <c r="H171" s="230"/>
      <c r="I171" s="237"/>
      <c r="J171" s="241"/>
      <c r="K171" s="247"/>
      <c r="L171" s="358"/>
    </row>
    <row r="172" spans="1:12" s="186" customFormat="1" ht="37.5" customHeight="1" x14ac:dyDescent="0.25">
      <c r="A172" s="302" t="s">
        <v>785</v>
      </c>
      <c r="B172" s="182">
        <f>COUNT($A$148:B170)+1</f>
        <v>13</v>
      </c>
      <c r="C172" s="182" t="s">
        <v>804</v>
      </c>
      <c r="D172" s="377" t="s">
        <v>806</v>
      </c>
      <c r="E172" s="311" t="s">
        <v>8</v>
      </c>
      <c r="F172" s="312">
        <v>1</v>
      </c>
      <c r="G172" s="944"/>
      <c r="H172" s="230">
        <f t="shared" si="2"/>
        <v>0</v>
      </c>
      <c r="I172" s="237"/>
      <c r="J172" s="241"/>
      <c r="K172" s="247"/>
      <c r="L172" s="192"/>
    </row>
    <row r="173" spans="1:12" s="186" customFormat="1" x14ac:dyDescent="0.25">
      <c r="A173" s="227"/>
      <c r="B173" s="355"/>
      <c r="C173" s="355"/>
      <c r="D173" s="377" t="s">
        <v>717</v>
      </c>
      <c r="E173" s="316"/>
      <c r="F173" s="312"/>
      <c r="G173" s="357"/>
      <c r="H173" s="230"/>
      <c r="I173" s="237"/>
      <c r="J173" s="241"/>
      <c r="K173" s="247"/>
      <c r="L173" s="358"/>
    </row>
    <row r="174" spans="1:12" s="186" customFormat="1" ht="37.5" customHeight="1" x14ac:dyDescent="0.25">
      <c r="A174" s="302" t="s">
        <v>785</v>
      </c>
      <c r="B174" s="182">
        <f>COUNT($A$148:B172)+1</f>
        <v>14</v>
      </c>
      <c r="C174" s="182" t="s">
        <v>807</v>
      </c>
      <c r="D174" s="377" t="s">
        <v>808</v>
      </c>
      <c r="E174" s="311" t="s">
        <v>8</v>
      </c>
      <c r="F174" s="312">
        <v>3</v>
      </c>
      <c r="G174" s="944"/>
      <c r="H174" s="230">
        <f t="shared" si="2"/>
        <v>0</v>
      </c>
      <c r="I174" s="237"/>
      <c r="J174" s="241"/>
      <c r="K174" s="247"/>
      <c r="L174" s="192"/>
    </row>
    <row r="175" spans="1:12" s="186" customFormat="1" x14ac:dyDescent="0.25">
      <c r="A175" s="227"/>
      <c r="B175" s="355"/>
      <c r="C175" s="355"/>
      <c r="D175" s="377" t="s">
        <v>717</v>
      </c>
      <c r="E175" s="316"/>
      <c r="F175" s="312"/>
      <c r="G175" s="357"/>
      <c r="H175" s="230"/>
      <c r="I175" s="237"/>
      <c r="J175" s="241"/>
      <c r="K175" s="247"/>
      <c r="L175" s="358"/>
    </row>
    <row r="176" spans="1:12" s="186" customFormat="1" ht="25.5" customHeight="1" x14ac:dyDescent="0.25">
      <c r="A176" s="302" t="s">
        <v>785</v>
      </c>
      <c r="B176" s="182">
        <f>COUNT($A$148:B174)+1</f>
        <v>15</v>
      </c>
      <c r="C176" s="182"/>
      <c r="D176" s="377" t="s">
        <v>809</v>
      </c>
      <c r="E176" s="311" t="s">
        <v>8</v>
      </c>
      <c r="F176" s="312">
        <v>6</v>
      </c>
      <c r="G176" s="944"/>
      <c r="H176" s="230">
        <f t="shared" si="2"/>
        <v>0</v>
      </c>
      <c r="I176" s="237"/>
      <c r="J176" s="241"/>
      <c r="K176" s="247"/>
      <c r="L176" s="192"/>
    </row>
    <row r="177" spans="1:12" s="186" customFormat="1" ht="15" customHeight="1" x14ac:dyDescent="0.25">
      <c r="A177" s="302"/>
      <c r="B177" s="182"/>
      <c r="C177" s="182"/>
      <c r="D177" s="377"/>
      <c r="E177" s="311"/>
      <c r="F177" s="312"/>
      <c r="G177" s="360"/>
      <c r="H177" s="230"/>
      <c r="I177" s="237"/>
      <c r="J177" s="241"/>
      <c r="K177" s="247"/>
      <c r="L177" s="192"/>
    </row>
    <row r="178" spans="1:12" s="225" customFormat="1" ht="15.6" x14ac:dyDescent="0.3">
      <c r="A178" s="339"/>
      <c r="B178" s="340"/>
      <c r="C178" s="347">
        <v>62</v>
      </c>
      <c r="D178" s="348" t="s">
        <v>573</v>
      </c>
      <c r="E178" s="342"/>
      <c r="F178" s="343"/>
      <c r="G178" s="338"/>
      <c r="H178" s="230"/>
    </row>
    <row r="179" spans="1:12" s="186" customFormat="1" x14ac:dyDescent="0.25">
      <c r="A179" s="302"/>
      <c r="B179" s="355"/>
      <c r="C179" s="355"/>
      <c r="D179" s="377" t="s">
        <v>717</v>
      </c>
      <c r="E179" s="316"/>
      <c r="F179" s="312"/>
      <c r="G179" s="357"/>
      <c r="H179" s="230"/>
      <c r="I179" s="237"/>
      <c r="J179" s="241"/>
      <c r="K179" s="247"/>
      <c r="L179" s="358"/>
    </row>
    <row r="180" spans="1:12" s="186" customFormat="1" ht="51" customHeight="1" x14ac:dyDescent="0.25">
      <c r="A180" s="302" t="s">
        <v>785</v>
      </c>
      <c r="B180" s="182">
        <f>COUNT($A$148:B176)+1</f>
        <v>16</v>
      </c>
      <c r="C180" s="182" t="s">
        <v>574</v>
      </c>
      <c r="D180" s="377" t="s">
        <v>810</v>
      </c>
      <c r="E180" s="311" t="s">
        <v>11</v>
      </c>
      <c r="F180" s="312">
        <v>679</v>
      </c>
      <c r="G180" s="944"/>
      <c r="H180" s="230">
        <f t="shared" si="2"/>
        <v>0</v>
      </c>
      <c r="I180" s="237"/>
      <c r="J180" s="241"/>
      <c r="K180" s="247"/>
      <c r="L180" s="192"/>
    </row>
    <row r="181" spans="1:12" s="186" customFormat="1" x14ac:dyDescent="0.25">
      <c r="A181" s="227"/>
      <c r="B181" s="355"/>
      <c r="C181" s="355"/>
      <c r="D181" s="377"/>
      <c r="E181" s="316"/>
      <c r="F181" s="312"/>
      <c r="G181" s="357"/>
      <c r="H181" s="230"/>
      <c r="I181" s="237"/>
      <c r="J181" s="241"/>
      <c r="K181" s="247"/>
      <c r="L181" s="358"/>
    </row>
    <row r="182" spans="1:12" s="186" customFormat="1" ht="51" customHeight="1" x14ac:dyDescent="0.25">
      <c r="A182" s="302" t="s">
        <v>785</v>
      </c>
      <c r="B182" s="182">
        <f>COUNT($A$148:B180)+1</f>
        <v>17</v>
      </c>
      <c r="C182" s="182" t="s">
        <v>575</v>
      </c>
      <c r="D182" s="377" t="s">
        <v>811</v>
      </c>
      <c r="E182" s="311" t="s">
        <v>11</v>
      </c>
      <c r="F182" s="312">
        <v>65</v>
      </c>
      <c r="G182" s="944"/>
      <c r="H182" s="230">
        <f t="shared" si="2"/>
        <v>0</v>
      </c>
      <c r="I182" s="237"/>
      <c r="J182" s="241"/>
      <c r="K182" s="247"/>
      <c r="L182" s="192"/>
    </row>
    <row r="183" spans="1:12" s="186" customFormat="1" x14ac:dyDescent="0.25">
      <c r="A183" s="227"/>
      <c r="B183" s="355"/>
      <c r="C183" s="355"/>
      <c r="D183" s="377"/>
      <c r="E183" s="316"/>
      <c r="F183" s="312"/>
      <c r="G183" s="357"/>
      <c r="H183" s="230"/>
      <c r="I183" s="237"/>
      <c r="J183" s="241"/>
      <c r="K183" s="247"/>
      <c r="L183" s="358"/>
    </row>
    <row r="184" spans="1:12" s="186" customFormat="1" ht="57" x14ac:dyDescent="0.25">
      <c r="A184" s="302" t="s">
        <v>785</v>
      </c>
      <c r="B184" s="182">
        <f>COUNT($A$148:B182)+1</f>
        <v>18</v>
      </c>
      <c r="C184" s="182" t="s">
        <v>812</v>
      </c>
      <c r="D184" s="377" t="s">
        <v>813</v>
      </c>
      <c r="E184" s="311" t="s">
        <v>9</v>
      </c>
      <c r="F184" s="359">
        <v>0.5</v>
      </c>
      <c r="G184" s="944"/>
      <c r="H184" s="230">
        <f t="shared" si="2"/>
        <v>0</v>
      </c>
      <c r="I184" s="237"/>
      <c r="J184" s="241"/>
      <c r="K184" s="247"/>
      <c r="L184" s="192"/>
    </row>
    <row r="185" spans="1:12" s="186" customFormat="1" x14ac:dyDescent="0.25">
      <c r="A185" s="227"/>
      <c r="B185" s="355"/>
      <c r="C185" s="355"/>
      <c r="D185" s="377"/>
      <c r="E185" s="316"/>
      <c r="F185" s="312"/>
      <c r="G185" s="357"/>
      <c r="H185" s="230"/>
      <c r="I185" s="237"/>
      <c r="J185" s="241"/>
      <c r="K185" s="247"/>
      <c r="L185" s="358"/>
    </row>
    <row r="186" spans="1:12" s="186" customFormat="1" ht="57" x14ac:dyDescent="0.25">
      <c r="A186" s="302" t="s">
        <v>785</v>
      </c>
      <c r="B186" s="182">
        <f>COUNT($A$148:B184)+1</f>
        <v>19</v>
      </c>
      <c r="C186" s="182" t="s">
        <v>814</v>
      </c>
      <c r="D186" s="377" t="s">
        <v>815</v>
      </c>
      <c r="E186" s="311" t="s">
        <v>9</v>
      </c>
      <c r="F186" s="312">
        <v>33</v>
      </c>
      <c r="G186" s="944"/>
      <c r="H186" s="230">
        <f t="shared" si="2"/>
        <v>0</v>
      </c>
      <c r="I186" s="237"/>
      <c r="J186" s="241"/>
      <c r="K186" s="247"/>
      <c r="L186" s="192"/>
    </row>
    <row r="187" spans="1:12" s="186" customFormat="1" x14ac:dyDescent="0.25">
      <c r="A187" s="227"/>
      <c r="B187" s="355"/>
      <c r="C187" s="355"/>
      <c r="D187" s="377"/>
      <c r="E187" s="316"/>
      <c r="F187" s="312"/>
      <c r="G187" s="357"/>
      <c r="H187" s="230"/>
      <c r="I187" s="237"/>
      <c r="J187" s="241"/>
      <c r="K187" s="247"/>
      <c r="L187" s="358"/>
    </row>
    <row r="188" spans="1:12" s="186" customFormat="1" ht="22.8" x14ac:dyDescent="0.25">
      <c r="A188" s="302" t="s">
        <v>785</v>
      </c>
      <c r="B188" s="182">
        <f>COUNT($A$148:B186)+1</f>
        <v>20</v>
      </c>
      <c r="C188" s="182" t="s">
        <v>576</v>
      </c>
      <c r="D188" s="377" t="s">
        <v>816</v>
      </c>
      <c r="E188" s="311" t="s">
        <v>11</v>
      </c>
      <c r="F188" s="312">
        <v>675</v>
      </c>
      <c r="G188" s="944"/>
      <c r="H188" s="230">
        <f t="shared" si="2"/>
        <v>0</v>
      </c>
      <c r="I188" s="237"/>
      <c r="J188" s="241"/>
      <c r="K188" s="247"/>
      <c r="L188" s="192"/>
    </row>
    <row r="189" spans="1:12" s="186" customFormat="1" x14ac:dyDescent="0.25">
      <c r="A189" s="227"/>
      <c r="B189" s="355"/>
      <c r="C189" s="355"/>
      <c r="D189" s="377"/>
      <c r="E189" s="316"/>
      <c r="F189" s="312"/>
      <c r="G189" s="357"/>
      <c r="H189" s="230"/>
      <c r="I189" s="237"/>
      <c r="J189" s="241"/>
      <c r="K189" s="247"/>
      <c r="L189" s="358"/>
    </row>
    <row r="190" spans="1:12" s="186" customFormat="1" ht="22.8" x14ac:dyDescent="0.25">
      <c r="A190" s="302" t="s">
        <v>785</v>
      </c>
      <c r="B190" s="182">
        <f>COUNT($A$148:B188)+1</f>
        <v>21</v>
      </c>
      <c r="C190" s="182" t="s">
        <v>578</v>
      </c>
      <c r="D190" s="377" t="s">
        <v>817</v>
      </c>
      <c r="E190" s="311" t="s">
        <v>11</v>
      </c>
      <c r="F190" s="312">
        <v>9</v>
      </c>
      <c r="G190" s="944"/>
      <c r="H190" s="230">
        <f t="shared" si="2"/>
        <v>0</v>
      </c>
      <c r="I190" s="237"/>
      <c r="J190" s="241"/>
      <c r="K190" s="247"/>
      <c r="L190" s="192"/>
    </row>
    <row r="191" spans="1:12" s="186" customFormat="1" x14ac:dyDescent="0.25">
      <c r="A191" s="227"/>
      <c r="B191" s="355"/>
      <c r="C191" s="355"/>
      <c r="D191" s="377"/>
      <c r="E191" s="316"/>
      <c r="F191" s="312"/>
      <c r="G191" s="357"/>
      <c r="H191" s="230"/>
      <c r="I191" s="237"/>
      <c r="J191" s="241"/>
      <c r="K191" s="247"/>
      <c r="L191" s="358"/>
    </row>
    <row r="192" spans="1:12" s="186" customFormat="1" ht="64.5" customHeight="1" x14ac:dyDescent="0.25">
      <c r="A192" s="302" t="s">
        <v>785</v>
      </c>
      <c r="B192" s="182">
        <f>COUNT($A$148:B190)+1</f>
        <v>22</v>
      </c>
      <c r="C192" s="182" t="s">
        <v>818</v>
      </c>
      <c r="D192" s="377" t="s">
        <v>819</v>
      </c>
      <c r="E192" s="311" t="s">
        <v>9</v>
      </c>
      <c r="F192" s="312">
        <v>12</v>
      </c>
      <c r="G192" s="944"/>
      <c r="H192" s="230">
        <f t="shared" si="2"/>
        <v>0</v>
      </c>
      <c r="I192" s="237"/>
      <c r="J192" s="241"/>
      <c r="K192" s="247"/>
      <c r="L192" s="192"/>
    </row>
    <row r="193" spans="1:12" s="186" customFormat="1" ht="13.5" customHeight="1" x14ac:dyDescent="0.25">
      <c r="A193" s="302"/>
      <c r="B193" s="182"/>
      <c r="C193" s="182"/>
      <c r="D193" s="377"/>
      <c r="E193" s="311"/>
      <c r="F193" s="312"/>
      <c r="G193" s="360"/>
      <c r="H193" s="230"/>
      <c r="I193" s="237"/>
      <c r="J193" s="241"/>
      <c r="K193" s="247"/>
      <c r="L193" s="192"/>
    </row>
    <row r="194" spans="1:12" s="186" customFormat="1" ht="64.5" customHeight="1" x14ac:dyDescent="0.25">
      <c r="A194" s="302" t="s">
        <v>785</v>
      </c>
      <c r="B194" s="182">
        <f>COUNT($A$148:B192)+1</f>
        <v>23</v>
      </c>
      <c r="C194" s="182" t="s">
        <v>820</v>
      </c>
      <c r="D194" s="377" t="s">
        <v>821</v>
      </c>
      <c r="E194" s="311" t="s">
        <v>9</v>
      </c>
      <c r="F194" s="312">
        <v>8</v>
      </c>
      <c r="G194" s="944"/>
      <c r="H194" s="230">
        <f t="shared" si="2"/>
        <v>0</v>
      </c>
      <c r="I194" s="237"/>
      <c r="J194" s="241"/>
      <c r="K194" s="247"/>
      <c r="L194" s="192"/>
    </row>
    <row r="195" spans="1:12" s="186" customFormat="1" ht="13.5" customHeight="1" x14ac:dyDescent="0.25">
      <c r="A195" s="302"/>
      <c r="B195" s="182"/>
      <c r="C195" s="182"/>
      <c r="D195" s="377"/>
      <c r="E195" s="311"/>
      <c r="F195" s="312"/>
      <c r="G195" s="360"/>
      <c r="H195" s="230">
        <f t="shared" si="2"/>
        <v>0</v>
      </c>
      <c r="I195" s="237"/>
      <c r="J195" s="241"/>
      <c r="K195" s="247"/>
      <c r="L195" s="192"/>
    </row>
    <row r="196" spans="1:12" s="186" customFormat="1" ht="50.25" customHeight="1" x14ac:dyDescent="0.25">
      <c r="A196" s="302" t="s">
        <v>785</v>
      </c>
      <c r="B196" s="182">
        <f>COUNT($A$148:B194)+1</f>
        <v>24</v>
      </c>
      <c r="C196" s="182" t="s">
        <v>822</v>
      </c>
      <c r="D196" s="377" t="s">
        <v>823</v>
      </c>
      <c r="E196" s="311" t="s">
        <v>9</v>
      </c>
      <c r="F196" s="312">
        <v>4</v>
      </c>
      <c r="G196" s="944"/>
      <c r="H196" s="230">
        <f t="shared" si="2"/>
        <v>0</v>
      </c>
      <c r="I196" s="237"/>
      <c r="J196" s="241"/>
      <c r="K196" s="247"/>
      <c r="L196" s="192"/>
    </row>
    <row r="197" spans="1:12" s="186" customFormat="1" ht="13.5" customHeight="1" x14ac:dyDescent="0.25">
      <c r="A197" s="302"/>
      <c r="B197" s="182"/>
      <c r="C197" s="182"/>
      <c r="D197" s="377"/>
      <c r="E197" s="311"/>
      <c r="F197" s="312"/>
      <c r="G197" s="360"/>
      <c r="H197" s="230"/>
      <c r="I197" s="237"/>
      <c r="J197" s="241"/>
      <c r="K197" s="247"/>
      <c r="L197" s="192"/>
    </row>
    <row r="198" spans="1:12" s="225" customFormat="1" ht="15.6" x14ac:dyDescent="0.3">
      <c r="A198" s="339"/>
      <c r="B198" s="340"/>
      <c r="C198" s="347">
        <v>64</v>
      </c>
      <c r="D198" s="348" t="s">
        <v>419</v>
      </c>
      <c r="E198" s="342"/>
      <c r="F198" s="343"/>
      <c r="G198" s="338"/>
      <c r="H198" s="230"/>
    </row>
    <row r="199" spans="1:12" s="186" customFormat="1" x14ac:dyDescent="0.25">
      <c r="A199" s="227"/>
      <c r="B199" s="355"/>
      <c r="C199" s="355"/>
      <c r="D199" s="377" t="s">
        <v>717</v>
      </c>
      <c r="E199" s="316"/>
      <c r="F199" s="312"/>
      <c r="G199" s="357"/>
      <c r="H199" s="230"/>
      <c r="I199" s="237"/>
      <c r="J199" s="241"/>
      <c r="K199" s="247"/>
      <c r="L199" s="358"/>
    </row>
    <row r="200" spans="1:12" s="186" customFormat="1" ht="34.200000000000003" x14ac:dyDescent="0.25">
      <c r="A200" s="302" t="s">
        <v>785</v>
      </c>
      <c r="B200" s="182">
        <f>COUNT($A$148:B198)+1</f>
        <v>25</v>
      </c>
      <c r="C200" s="182" t="s">
        <v>582</v>
      </c>
      <c r="D200" s="377" t="s">
        <v>824</v>
      </c>
      <c r="E200" s="311" t="s">
        <v>11</v>
      </c>
      <c r="F200" s="312">
        <v>652</v>
      </c>
      <c r="G200" s="944"/>
      <c r="H200" s="230">
        <f t="shared" si="2"/>
        <v>0</v>
      </c>
      <c r="I200" s="237"/>
      <c r="J200" s="241"/>
      <c r="K200" s="247"/>
      <c r="L200" s="192"/>
    </row>
    <row r="201" spans="1:12" s="130" customFormat="1" x14ac:dyDescent="0.25">
      <c r="A201" s="227"/>
      <c r="B201" s="378"/>
      <c r="C201" s="378"/>
      <c r="D201" s="379"/>
      <c r="E201" s="316"/>
      <c r="F201" s="380"/>
      <c r="G201" s="318"/>
      <c r="H201" s="230"/>
      <c r="I201" s="381"/>
      <c r="J201" s="382"/>
      <c r="K201" s="247"/>
      <c r="L201" s="358"/>
    </row>
    <row r="202" spans="1:12" s="186" customFormat="1" ht="22.8" x14ac:dyDescent="0.25">
      <c r="A202" s="302" t="s">
        <v>785</v>
      </c>
      <c r="B202" s="182">
        <f>COUNT($A$148:B201)+1</f>
        <v>26</v>
      </c>
      <c r="C202" s="182" t="s">
        <v>585</v>
      </c>
      <c r="D202" s="377" t="s">
        <v>825</v>
      </c>
      <c r="E202" s="311" t="s">
        <v>8</v>
      </c>
      <c r="F202" s="312">
        <v>3</v>
      </c>
      <c r="G202" s="944"/>
      <c r="H202" s="230">
        <f t="shared" si="2"/>
        <v>0</v>
      </c>
      <c r="I202" s="237"/>
      <c r="J202" s="241"/>
      <c r="K202" s="247"/>
      <c r="L202" s="192"/>
    </row>
    <row r="203" spans="1:12" s="130" customFormat="1" x14ac:dyDescent="0.25">
      <c r="A203" s="227"/>
      <c r="B203" s="378"/>
      <c r="C203" s="378"/>
      <c r="D203" s="379"/>
      <c r="E203" s="316"/>
      <c r="F203" s="380"/>
      <c r="G203" s="318"/>
      <c r="H203" s="230"/>
      <c r="I203" s="381"/>
      <c r="J203" s="382"/>
      <c r="K203" s="247"/>
      <c r="L203" s="358"/>
    </row>
    <row r="204" spans="1:12" s="186" customFormat="1" ht="34.200000000000003" x14ac:dyDescent="0.25">
      <c r="A204" s="302" t="s">
        <v>785</v>
      </c>
      <c r="B204" s="182">
        <f>COUNT($A$148:B203)+1</f>
        <v>27</v>
      </c>
      <c r="C204" s="182"/>
      <c r="D204" s="377" t="s">
        <v>826</v>
      </c>
      <c r="E204" s="311" t="s">
        <v>11</v>
      </c>
      <c r="F204" s="312">
        <v>28</v>
      </c>
      <c r="G204" s="944"/>
      <c r="H204" s="230">
        <f t="shared" si="2"/>
        <v>0</v>
      </c>
      <c r="I204" s="237"/>
      <c r="J204" s="241"/>
      <c r="K204" s="247"/>
      <c r="L204" s="192"/>
    </row>
    <row r="205" spans="1:12" s="130" customFormat="1" x14ac:dyDescent="0.25">
      <c r="A205" s="302"/>
      <c r="B205" s="378"/>
      <c r="C205" s="378"/>
      <c r="D205" s="379"/>
      <c r="E205" s="316"/>
      <c r="F205" s="380"/>
      <c r="G205" s="318"/>
      <c r="H205" s="230"/>
      <c r="I205" s="381"/>
      <c r="J205" s="382"/>
      <c r="K205" s="247"/>
      <c r="L205" s="358"/>
    </row>
    <row r="206" spans="1:12" s="144" customFormat="1" ht="13.8" thickBot="1" x14ac:dyDescent="0.35">
      <c r="A206" s="249"/>
      <c r="B206" s="362"/>
      <c r="C206" s="362"/>
      <c r="D206" s="251" t="str">
        <f>CONCATENATE(B144," ",D144," - SKUPAJ:")</f>
        <v>V. PROMETNA OPREMA  - SKUPAJ:</v>
      </c>
      <c r="E206" s="251"/>
      <c r="F206" s="363"/>
      <c r="G206" s="252"/>
      <c r="H206" s="945">
        <f>SUM(H148:H205)</f>
        <v>0</v>
      </c>
    </row>
    <row r="207" spans="1:12" s="144" customFormat="1" x14ac:dyDescent="0.3">
      <c r="A207" s="254"/>
      <c r="B207" s="364"/>
      <c r="C207" s="364"/>
      <c r="D207" s="256"/>
      <c r="E207" s="256"/>
      <c r="F207" s="383"/>
      <c r="G207" s="257"/>
      <c r="H207" s="230"/>
    </row>
    <row r="208" spans="1:12" s="144" customFormat="1" x14ac:dyDescent="0.3">
      <c r="A208" s="254"/>
      <c r="B208" s="364"/>
      <c r="C208" s="364"/>
      <c r="D208" s="256"/>
      <c r="E208" s="256"/>
      <c r="F208" s="383"/>
      <c r="G208" s="257"/>
      <c r="H208" s="230"/>
    </row>
    <row r="209" spans="1:13" s="130" customFormat="1" x14ac:dyDescent="0.25">
      <c r="A209" s="384"/>
      <c r="B209" s="378"/>
      <c r="C209" s="378"/>
      <c r="D209" s="379"/>
      <c r="E209" s="316"/>
      <c r="F209" s="380"/>
      <c r="G209" s="318"/>
      <c r="H209" s="230"/>
      <c r="I209" s="385"/>
      <c r="J209" s="381"/>
      <c r="K209" s="382"/>
      <c r="L209" s="247"/>
      <c r="M209" s="386"/>
    </row>
    <row r="210" spans="1:13" s="225" customFormat="1" ht="16.2" thickBot="1" x14ac:dyDescent="0.35">
      <c r="A210" s="216"/>
      <c r="B210" s="335" t="s">
        <v>827</v>
      </c>
      <c r="C210" s="335"/>
      <c r="D210" s="218" t="s">
        <v>27</v>
      </c>
      <c r="E210" s="336"/>
      <c r="F210" s="337"/>
      <c r="G210" s="221"/>
      <c r="H210" s="230"/>
    </row>
    <row r="211" spans="1:13" x14ac:dyDescent="0.3">
      <c r="A211" s="226"/>
      <c r="B211" s="367"/>
      <c r="C211" s="367"/>
      <c r="D211" s="213"/>
      <c r="H211" s="230"/>
    </row>
    <row r="212" spans="1:13" s="186" customFormat="1" ht="22.8" x14ac:dyDescent="0.25">
      <c r="A212" s="302" t="str">
        <f>$B$210</f>
        <v>VI.</v>
      </c>
      <c r="B212" s="1013">
        <f>COUNT(#REF!)+1</f>
        <v>1</v>
      </c>
      <c r="C212" s="1013"/>
      <c r="D212" s="1012" t="s">
        <v>829</v>
      </c>
      <c r="E212" s="1014" t="s">
        <v>8</v>
      </c>
      <c r="F212" s="1015">
        <v>1</v>
      </c>
      <c r="G212" s="1016"/>
      <c r="H212" s="1016">
        <f t="shared" ref="H212:H221" si="3">F212*G212</f>
        <v>0</v>
      </c>
      <c r="I212" s="237"/>
      <c r="J212" s="241"/>
      <c r="K212" s="247"/>
      <c r="L212" s="192"/>
    </row>
    <row r="213" spans="1:13" s="186" customFormat="1" x14ac:dyDescent="0.25">
      <c r="A213" s="302"/>
      <c r="B213" s="355"/>
      <c r="C213" s="355"/>
      <c r="D213" s="377"/>
      <c r="E213" s="311"/>
      <c r="F213" s="312"/>
      <c r="G213" s="230"/>
      <c r="H213" s="230"/>
      <c r="I213" s="237"/>
      <c r="J213" s="241"/>
      <c r="K213" s="247"/>
      <c r="L213" s="192"/>
    </row>
    <row r="214" spans="1:13" s="186" customFormat="1" ht="82.8" x14ac:dyDescent="0.25">
      <c r="A214" s="302" t="str">
        <f>$B$210</f>
        <v>VI.</v>
      </c>
      <c r="B214" s="182">
        <f>COUNT($A209:B$212)+1</f>
        <v>2</v>
      </c>
      <c r="C214" s="182"/>
      <c r="D214" s="1017" t="s">
        <v>978</v>
      </c>
      <c r="E214" s="1018" t="s">
        <v>8</v>
      </c>
      <c r="F214" s="1019">
        <v>1</v>
      </c>
      <c r="G214" s="965">
        <v>2000</v>
      </c>
      <c r="H214" s="965">
        <f t="shared" si="3"/>
        <v>2000</v>
      </c>
      <c r="I214" s="237"/>
      <c r="J214" s="241"/>
      <c r="K214" s="247"/>
      <c r="L214" s="192"/>
    </row>
    <row r="215" spans="1:13" s="186" customFormat="1" x14ac:dyDescent="0.25">
      <c r="A215" s="227"/>
      <c r="B215" s="355"/>
      <c r="C215" s="355"/>
      <c r="D215" s="1020" t="s">
        <v>717</v>
      </c>
      <c r="E215" s="1021"/>
      <c r="F215" s="1019"/>
      <c r="G215" s="965"/>
      <c r="H215" s="965"/>
      <c r="I215" s="237"/>
      <c r="J215" s="241"/>
      <c r="K215" s="247"/>
      <c r="L215" s="358"/>
    </row>
    <row r="216" spans="1:13" s="186" customFormat="1" ht="82.8" x14ac:dyDescent="0.25">
      <c r="A216" s="302" t="str">
        <f>$B$210</f>
        <v>VI.</v>
      </c>
      <c r="B216" s="387">
        <f>+B214+1</f>
        <v>3</v>
      </c>
      <c r="C216" s="387"/>
      <c r="D216" s="1022" t="s">
        <v>1033</v>
      </c>
      <c r="E216" s="1018" t="s">
        <v>8</v>
      </c>
      <c r="F216" s="1019">
        <v>1</v>
      </c>
      <c r="G216" s="965">
        <v>1000</v>
      </c>
      <c r="H216" s="965">
        <f t="shared" si="3"/>
        <v>1000</v>
      </c>
      <c r="I216" s="237"/>
      <c r="J216" s="241"/>
      <c r="K216" s="247"/>
      <c r="L216" s="192"/>
    </row>
    <row r="217" spans="1:13" s="186" customFormat="1" x14ac:dyDescent="0.25">
      <c r="A217" s="227"/>
      <c r="B217" s="355"/>
      <c r="C217" s="355"/>
      <c r="D217" s="966" t="s">
        <v>717</v>
      </c>
      <c r="E217" s="967"/>
      <c r="F217" s="968"/>
      <c r="G217" s="965"/>
      <c r="H217" s="965"/>
      <c r="I217" s="237"/>
      <c r="J217" s="241"/>
      <c r="K217" s="247"/>
      <c r="L217" s="358"/>
    </row>
    <row r="218" spans="1:13" s="186" customFormat="1" x14ac:dyDescent="0.25">
      <c r="A218" s="302"/>
      <c r="B218" s="387"/>
      <c r="C218" s="387"/>
      <c r="D218" s="388"/>
      <c r="E218" s="311"/>
      <c r="F218" s="312"/>
      <c r="G218" s="230"/>
      <c r="H218" s="230"/>
      <c r="I218" s="237"/>
      <c r="J218" s="241"/>
      <c r="K218" s="247"/>
      <c r="L218" s="192"/>
    </row>
    <row r="219" spans="1:13" s="186" customFormat="1" ht="34.200000000000003" x14ac:dyDescent="0.25">
      <c r="A219" s="302" t="s">
        <v>781</v>
      </c>
      <c r="B219" s="387" t="e">
        <f>+#REF!+1</f>
        <v>#REF!</v>
      </c>
      <c r="C219" s="182"/>
      <c r="D219" s="1023" t="s">
        <v>830</v>
      </c>
      <c r="E219" s="727" t="s">
        <v>11</v>
      </c>
      <c r="F219" s="728">
        <v>6</v>
      </c>
      <c r="G219" s="689"/>
      <c r="H219" s="689">
        <f t="shared" si="3"/>
        <v>0</v>
      </c>
      <c r="I219" s="237"/>
      <c r="J219" s="241"/>
      <c r="K219" s="247"/>
      <c r="L219" s="192"/>
    </row>
    <row r="220" spans="1:13" s="186" customFormat="1" ht="11.25" customHeight="1" x14ac:dyDescent="0.25">
      <c r="A220" s="302"/>
      <c r="B220" s="355"/>
      <c r="C220" s="355"/>
      <c r="D220" s="1024"/>
      <c r="E220" s="727"/>
      <c r="F220" s="728"/>
      <c r="G220" s="689"/>
      <c r="H220" s="689"/>
      <c r="I220" s="237"/>
      <c r="J220" s="241"/>
      <c r="K220" s="247"/>
      <c r="L220" s="192"/>
    </row>
    <row r="221" spans="1:13" s="186" customFormat="1" ht="34.200000000000003" x14ac:dyDescent="0.25">
      <c r="A221" s="302" t="s">
        <v>781</v>
      </c>
      <c r="B221" s="387" t="e">
        <f>+B219+1</f>
        <v>#REF!</v>
      </c>
      <c r="C221" s="182"/>
      <c r="D221" s="1024" t="s">
        <v>831</v>
      </c>
      <c r="E221" s="727" t="s">
        <v>8</v>
      </c>
      <c r="F221" s="728">
        <v>3</v>
      </c>
      <c r="G221" s="689"/>
      <c r="H221" s="689">
        <f t="shared" si="3"/>
        <v>0</v>
      </c>
      <c r="I221" s="237"/>
      <c r="J221" s="241"/>
      <c r="K221" s="247"/>
      <c r="L221" s="192"/>
    </row>
    <row r="222" spans="1:13" s="186" customFormat="1" ht="11.25" customHeight="1" x14ac:dyDescent="0.25">
      <c r="A222" s="302"/>
      <c r="B222" s="355"/>
      <c r="C222" s="355"/>
      <c r="D222" s="356"/>
      <c r="E222" s="311"/>
      <c r="F222" s="312"/>
      <c r="G222" s="230"/>
      <c r="H222" s="230"/>
      <c r="I222" s="237"/>
      <c r="J222" s="241"/>
      <c r="K222" s="247"/>
      <c r="L222" s="192"/>
    </row>
    <row r="223" spans="1:13" s="144" customFormat="1" ht="13.8" thickBot="1" x14ac:dyDescent="0.35">
      <c r="A223" s="249"/>
      <c r="B223" s="362"/>
      <c r="C223" s="362"/>
      <c r="D223" s="251" t="str">
        <f>CONCATENATE(B210," ",D210," - SKUPAJ:")</f>
        <v>VI. TUJE STORITVE - SKUPAJ:</v>
      </c>
      <c r="E223" s="251"/>
      <c r="F223" s="363"/>
      <c r="G223" s="252"/>
      <c r="H223" s="253">
        <f>SUM(H212:H222)</f>
        <v>3000</v>
      </c>
    </row>
    <row r="224" spans="1:13" s="131" customFormat="1" x14ac:dyDescent="0.3">
      <c r="A224" s="155"/>
      <c r="B224" s="159"/>
      <c r="C224" s="159"/>
      <c r="D224" s="156"/>
      <c r="E224" s="257"/>
      <c r="F224" s="389"/>
      <c r="G224" s="159"/>
      <c r="H224" s="160"/>
    </row>
    <row r="225" spans="1:12" s="110" customFormat="1" ht="18" thickBot="1" x14ac:dyDescent="0.35">
      <c r="A225" s="390" t="s">
        <v>832</v>
      </c>
      <c r="B225" s="391"/>
      <c r="C225" s="391"/>
      <c r="D225" s="392"/>
      <c r="E225" s="393"/>
      <c r="F225" s="394"/>
      <c r="G225" s="395"/>
      <c r="H225" s="395"/>
    </row>
    <row r="226" spans="1:12" s="131" customFormat="1" ht="14.25" customHeight="1" x14ac:dyDescent="0.3">
      <c r="A226" s="269"/>
      <c r="B226" s="272"/>
      <c r="C226" s="272"/>
      <c r="D226" s="270"/>
      <c r="E226" s="396"/>
      <c r="F226" s="397"/>
      <c r="G226" s="272"/>
      <c r="H226" s="272"/>
    </row>
    <row r="227" spans="1:12" s="131" customFormat="1" ht="12.75" customHeight="1" x14ac:dyDescent="0.3">
      <c r="A227" s="184" t="s">
        <v>716</v>
      </c>
      <c r="B227" s="126"/>
      <c r="C227" s="126"/>
      <c r="D227" s="127"/>
      <c r="E227" s="398"/>
      <c r="F227" s="380"/>
      <c r="G227" s="126"/>
      <c r="H227" s="126"/>
    </row>
    <row r="228" spans="1:12" s="144" customFormat="1" x14ac:dyDescent="0.3">
      <c r="A228" s="399"/>
      <c r="B228" s="400"/>
      <c r="C228" s="400"/>
      <c r="D228" s="401"/>
      <c r="E228" s="402"/>
      <c r="F228" s="403"/>
      <c r="G228" s="317"/>
      <c r="H228" s="334" t="s">
        <v>717</v>
      </c>
      <c r="I228" s="131"/>
      <c r="K228" s="146"/>
      <c r="L228" s="146"/>
    </row>
    <row r="229" spans="1:12" s="144" customFormat="1" x14ac:dyDescent="0.3">
      <c r="A229" s="142"/>
      <c r="B229" s="405"/>
      <c r="C229" s="405"/>
      <c r="D229" s="143"/>
      <c r="F229" s="406"/>
      <c r="G229" s="146"/>
      <c r="H229" s="146"/>
      <c r="I229" s="131"/>
      <c r="K229" s="146"/>
      <c r="L229" s="146"/>
    </row>
    <row r="230" spans="1:12" s="139" customFormat="1" x14ac:dyDescent="0.3">
      <c r="A230" s="310"/>
      <c r="B230" s="407" t="str">
        <f>B14</f>
        <v>I.</v>
      </c>
      <c r="C230" s="407"/>
      <c r="D230" s="313" t="str">
        <f>+D14</f>
        <v>PREDDELA</v>
      </c>
      <c r="E230" s="296"/>
      <c r="F230" s="408"/>
      <c r="G230" s="296"/>
      <c r="H230" s="297">
        <f>+H52</f>
        <v>0</v>
      </c>
    </row>
    <row r="231" spans="1:12" s="131" customFormat="1" x14ac:dyDescent="0.3">
      <c r="A231" s="155"/>
      <c r="B231" s="159"/>
      <c r="C231" s="159"/>
      <c r="D231" s="156"/>
      <c r="E231" s="257"/>
      <c r="F231" s="389"/>
      <c r="G231" s="159"/>
      <c r="H231" s="160"/>
    </row>
    <row r="232" spans="1:12" s="139" customFormat="1" x14ac:dyDescent="0.3">
      <c r="A232" s="310"/>
      <c r="B232" s="407" t="str">
        <f>B54</f>
        <v>II.</v>
      </c>
      <c r="C232" s="407"/>
      <c r="D232" s="313" t="str">
        <f>+D54</f>
        <v>ZEMELJSKA DELA</v>
      </c>
      <c r="E232" s="296"/>
      <c r="F232" s="408"/>
      <c r="G232" s="296"/>
      <c r="H232" s="297">
        <f>+H98</f>
        <v>0</v>
      </c>
    </row>
    <row r="233" spans="1:12" s="139" customFormat="1" x14ac:dyDescent="0.3">
      <c r="A233" s="310"/>
      <c r="B233" s="407"/>
      <c r="C233" s="407"/>
      <c r="D233" s="313"/>
      <c r="E233" s="296"/>
      <c r="F233" s="408"/>
      <c r="G233" s="296"/>
      <c r="H233" s="297"/>
    </row>
    <row r="234" spans="1:12" s="139" customFormat="1" x14ac:dyDescent="0.3">
      <c r="A234" s="310"/>
      <c r="B234" s="407" t="str">
        <f>B100</f>
        <v>III.</v>
      </c>
      <c r="C234" s="407"/>
      <c r="D234" s="313" t="str">
        <f>+D100</f>
        <v>VOZIŠČNE KONSTRUKCIJE</v>
      </c>
      <c r="E234" s="296"/>
      <c r="F234" s="408"/>
      <c r="G234" s="296"/>
      <c r="H234" s="297">
        <f>$H$128</f>
        <v>0</v>
      </c>
    </row>
    <row r="235" spans="1:12" s="139" customFormat="1" x14ac:dyDescent="0.3">
      <c r="A235" s="310"/>
      <c r="B235" s="407"/>
      <c r="C235" s="407"/>
      <c r="D235" s="313"/>
      <c r="E235" s="296"/>
      <c r="F235" s="408"/>
      <c r="G235" s="296"/>
      <c r="H235" s="297"/>
    </row>
    <row r="236" spans="1:12" s="139" customFormat="1" x14ac:dyDescent="0.3">
      <c r="A236" s="310"/>
      <c r="B236" s="407" t="str">
        <f>B130</f>
        <v>IV.</v>
      </c>
      <c r="C236" s="407"/>
      <c r="D236" s="313" t="str">
        <f>+D130</f>
        <v>ODVODNJAVANJE</v>
      </c>
      <c r="E236" s="296"/>
      <c r="F236" s="408"/>
      <c r="G236" s="296"/>
      <c r="H236" s="297">
        <f>$H$142</f>
        <v>0</v>
      </c>
    </row>
    <row r="237" spans="1:12" s="139" customFormat="1" x14ac:dyDescent="0.3">
      <c r="A237" s="310"/>
      <c r="B237" s="407"/>
      <c r="C237" s="407"/>
      <c r="D237" s="313"/>
      <c r="E237" s="296"/>
      <c r="F237" s="408"/>
      <c r="G237" s="296"/>
      <c r="H237" s="297"/>
    </row>
    <row r="238" spans="1:12" s="139" customFormat="1" ht="17.25" customHeight="1" x14ac:dyDescent="0.3">
      <c r="A238" s="310"/>
      <c r="B238" s="407" t="str">
        <f>B144</f>
        <v>V.</v>
      </c>
      <c r="C238" s="407"/>
      <c r="D238" s="409" t="str">
        <f>+D144</f>
        <v xml:space="preserve">PROMETNA OPREMA </v>
      </c>
      <c r="E238" s="296"/>
      <c r="F238" s="408"/>
      <c r="G238" s="296"/>
      <c r="H238" s="297">
        <f>$H$206</f>
        <v>0</v>
      </c>
    </row>
    <row r="239" spans="1:12" s="139" customFormat="1" x14ac:dyDescent="0.3">
      <c r="A239" s="310"/>
      <c r="B239" s="407"/>
      <c r="C239" s="407"/>
      <c r="D239" s="313"/>
      <c r="E239" s="296"/>
      <c r="F239" s="408"/>
      <c r="G239" s="296"/>
      <c r="H239" s="297"/>
    </row>
    <row r="240" spans="1:12" s="139" customFormat="1" x14ac:dyDescent="0.3">
      <c r="A240" s="310"/>
      <c r="B240" s="407" t="str">
        <f>B210</f>
        <v>VI.</v>
      </c>
      <c r="C240" s="407"/>
      <c r="D240" s="313" t="str">
        <f>+D210</f>
        <v>TUJE STORITVE</v>
      </c>
      <c r="E240" s="296"/>
      <c r="F240" s="408"/>
      <c r="G240" s="296"/>
      <c r="H240" s="297">
        <f>$H$223</f>
        <v>3000</v>
      </c>
    </row>
    <row r="241" spans="1:12" s="139" customFormat="1" ht="13.8" thickBot="1" x14ac:dyDescent="0.35">
      <c r="A241" s="280"/>
      <c r="B241" s="281"/>
      <c r="C241" s="281"/>
      <c r="D241" s="281"/>
      <c r="E241" s="282"/>
      <c r="F241" s="410"/>
      <c r="G241" s="282"/>
      <c r="H241" s="284"/>
    </row>
    <row r="242" spans="1:12" s="131" customFormat="1" ht="13.8" thickTop="1" x14ac:dyDescent="0.3">
      <c r="A242" s="287"/>
      <c r="B242" s="411"/>
      <c r="C242" s="411"/>
      <c r="D242" s="288"/>
      <c r="E242" s="412"/>
      <c r="F242" s="413"/>
      <c r="G242" s="290"/>
      <c r="H242" s="291"/>
      <c r="L242" s="293"/>
    </row>
    <row r="243" spans="1:12" s="144" customFormat="1" x14ac:dyDescent="0.3">
      <c r="A243" s="414"/>
      <c r="B243" s="415"/>
      <c r="C243" s="415"/>
      <c r="D243" s="416" t="str">
        <f>CONCATENATE(A5," ",D5," - SKUPAJ:")</f>
        <v xml:space="preserve">  Kolesarska steza - SKUPAJ:</v>
      </c>
      <c r="E243" s="256"/>
      <c r="F243" s="383"/>
      <c r="G243" s="257"/>
      <c r="H243" s="1028">
        <f>H230+H232+H234+H236+H238+H240</f>
        <v>3000</v>
      </c>
    </row>
    <row r="244" spans="1:12" s="131" customFormat="1" x14ac:dyDescent="0.3">
      <c r="A244" s="157"/>
      <c r="B244" s="159"/>
      <c r="C244" s="159"/>
      <c r="D244" s="156"/>
      <c r="E244" s="257"/>
      <c r="F244" s="389"/>
      <c r="G244" s="159"/>
      <c r="H244" s="126"/>
    </row>
    <row r="245" spans="1:12" s="186" customFormat="1" ht="12" x14ac:dyDescent="0.3">
      <c r="A245" s="181"/>
      <c r="B245" s="184"/>
      <c r="C245" s="184"/>
      <c r="D245" s="182"/>
      <c r="E245" s="116"/>
      <c r="F245" s="369"/>
      <c r="G245" s="184"/>
      <c r="H245" s="184"/>
    </row>
    <row r="246" spans="1:12" s="186" customFormat="1" ht="12" x14ac:dyDescent="0.3">
      <c r="A246" s="181"/>
      <c r="B246" s="184"/>
      <c r="C246" s="184"/>
      <c r="D246" s="182"/>
      <c r="E246" s="116"/>
      <c r="F246" s="369"/>
      <c r="G246" s="184"/>
      <c r="H246" s="184"/>
    </row>
    <row r="247" spans="1:12" s="186" customFormat="1" ht="12" x14ac:dyDescent="0.3">
      <c r="A247" s="181"/>
      <c r="B247" s="184"/>
      <c r="C247" s="184"/>
      <c r="D247" s="182"/>
      <c r="E247" s="116"/>
      <c r="F247" s="369"/>
      <c r="G247" s="184"/>
      <c r="H247" s="184"/>
    </row>
    <row r="248" spans="1:12" s="186" customFormat="1" ht="12" x14ac:dyDescent="0.3">
      <c r="A248" s="181"/>
      <c r="B248" s="184"/>
      <c r="C248" s="184"/>
      <c r="D248" s="182"/>
      <c r="E248" s="116"/>
      <c r="F248" s="369"/>
      <c r="G248" s="184"/>
      <c r="H248" s="184"/>
    </row>
    <row r="249" spans="1:12" s="186" customFormat="1" ht="12" x14ac:dyDescent="0.3">
      <c r="A249" s="181"/>
      <c r="B249" s="184"/>
      <c r="C249" s="184"/>
      <c r="D249" s="182"/>
      <c r="E249" s="116"/>
      <c r="F249" s="369"/>
      <c r="G249" s="184"/>
      <c r="H249" s="184"/>
    </row>
    <row r="250" spans="1:12" s="186" customFormat="1" ht="12" x14ac:dyDescent="0.3">
      <c r="A250" s="181"/>
      <c r="B250" s="184"/>
      <c r="C250" s="184"/>
      <c r="D250" s="182"/>
      <c r="E250" s="116"/>
      <c r="F250" s="369"/>
      <c r="G250" s="184"/>
      <c r="H250" s="184"/>
    </row>
    <row r="251" spans="1:12" s="186" customFormat="1" ht="12" x14ac:dyDescent="0.3">
      <c r="A251" s="181"/>
      <c r="B251" s="184"/>
      <c r="C251" s="184"/>
      <c r="D251" s="182"/>
      <c r="E251" s="116"/>
      <c r="F251" s="369"/>
      <c r="G251" s="184"/>
      <c r="H251" s="184"/>
    </row>
    <row r="252" spans="1:12" s="186" customFormat="1" ht="12" x14ac:dyDescent="0.3">
      <c r="A252" s="181"/>
      <c r="B252" s="184"/>
      <c r="C252" s="184"/>
      <c r="D252" s="182"/>
      <c r="E252" s="116"/>
      <c r="F252" s="369"/>
      <c r="G252" s="184"/>
      <c r="H252" s="184"/>
    </row>
    <row r="253" spans="1:12" s="186" customFormat="1" ht="12" x14ac:dyDescent="0.3">
      <c r="A253" s="181"/>
      <c r="B253" s="184"/>
      <c r="C253" s="184"/>
      <c r="D253" s="182"/>
      <c r="E253" s="116"/>
      <c r="F253" s="369"/>
      <c r="G253" s="184"/>
      <c r="H253" s="184"/>
    </row>
    <row r="254" spans="1:12" s="186" customFormat="1" ht="12" x14ac:dyDescent="0.3">
      <c r="A254" s="181"/>
      <c r="B254" s="184"/>
      <c r="C254" s="184"/>
      <c r="D254" s="182"/>
      <c r="E254" s="116"/>
      <c r="F254" s="369"/>
      <c r="G254" s="184"/>
      <c r="H254" s="184"/>
    </row>
    <row r="255" spans="1:12" s="186" customFormat="1" ht="12" x14ac:dyDescent="0.3">
      <c r="A255" s="181"/>
      <c r="B255" s="184"/>
      <c r="C255" s="184"/>
      <c r="D255" s="182"/>
      <c r="E255" s="116"/>
      <c r="F255" s="369"/>
      <c r="G255" s="184"/>
      <c r="H255" s="184"/>
    </row>
    <row r="256" spans="1:12" s="186" customFormat="1" ht="12" x14ac:dyDescent="0.3">
      <c r="A256" s="181"/>
      <c r="B256" s="184"/>
      <c r="C256" s="184"/>
      <c r="D256" s="182"/>
      <c r="E256" s="116"/>
      <c r="F256" s="369"/>
      <c r="G256" s="184"/>
      <c r="H256" s="184"/>
    </row>
    <row r="257" spans="1:8" s="186" customFormat="1" ht="12" x14ac:dyDescent="0.3">
      <c r="A257" s="181"/>
      <c r="B257" s="184"/>
      <c r="C257" s="184"/>
      <c r="D257" s="182"/>
      <c r="E257" s="116"/>
      <c r="F257" s="369"/>
      <c r="G257" s="184"/>
      <c r="H257" s="184"/>
    </row>
    <row r="258" spans="1:8" s="186" customFormat="1" ht="12" x14ac:dyDescent="0.3">
      <c r="A258" s="181"/>
      <c r="B258" s="184"/>
      <c r="C258" s="184"/>
      <c r="D258" s="182"/>
      <c r="E258" s="116"/>
      <c r="F258" s="369"/>
      <c r="G258" s="184"/>
      <c r="H258" s="184"/>
    </row>
    <row r="259" spans="1:8" s="186" customFormat="1" ht="12" x14ac:dyDescent="0.3">
      <c r="A259" s="181"/>
      <c r="B259" s="184"/>
      <c r="C259" s="184"/>
      <c r="D259" s="182"/>
      <c r="E259" s="116"/>
      <c r="F259" s="369"/>
      <c r="G259" s="184"/>
      <c r="H259" s="184"/>
    </row>
    <row r="260" spans="1:8" s="186" customFormat="1" ht="12" x14ac:dyDescent="0.3">
      <c r="A260" s="181"/>
      <c r="B260" s="184"/>
      <c r="C260" s="184"/>
      <c r="D260" s="182"/>
      <c r="E260" s="116"/>
      <c r="F260" s="369"/>
      <c r="G260" s="184"/>
      <c r="H260" s="184"/>
    </row>
    <row r="261" spans="1:8" s="186" customFormat="1" ht="12" x14ac:dyDescent="0.3">
      <c r="A261" s="181"/>
      <c r="B261" s="184"/>
      <c r="C261" s="184"/>
      <c r="D261" s="182"/>
      <c r="E261" s="116"/>
      <c r="F261" s="369"/>
      <c r="G261" s="184"/>
      <c r="H261" s="184"/>
    </row>
    <row r="262" spans="1:8" s="186" customFormat="1" ht="12" x14ac:dyDescent="0.3">
      <c r="A262" s="181"/>
      <c r="B262" s="184"/>
      <c r="C262" s="184"/>
      <c r="D262" s="182"/>
      <c r="E262" s="116"/>
      <c r="F262" s="369"/>
      <c r="G262" s="184"/>
      <c r="H262" s="184"/>
    </row>
    <row r="263" spans="1:8" s="186" customFormat="1" ht="12" x14ac:dyDescent="0.3">
      <c r="A263" s="181"/>
      <c r="B263" s="184"/>
      <c r="C263" s="184"/>
      <c r="D263" s="182"/>
      <c r="E263" s="116"/>
      <c r="F263" s="369"/>
      <c r="G263" s="184"/>
      <c r="H263" s="184"/>
    </row>
    <row r="264" spans="1:8" s="186" customFormat="1" ht="12" x14ac:dyDescent="0.3">
      <c r="A264" s="181"/>
      <c r="B264" s="184"/>
      <c r="C264" s="184"/>
      <c r="D264" s="182"/>
      <c r="E264" s="116"/>
      <c r="F264" s="369"/>
      <c r="G264" s="184"/>
      <c r="H264" s="184"/>
    </row>
    <row r="265" spans="1:8" s="186" customFormat="1" ht="12" x14ac:dyDescent="0.3">
      <c r="A265" s="181"/>
      <c r="B265" s="184"/>
      <c r="C265" s="184"/>
      <c r="D265" s="182"/>
      <c r="E265" s="116"/>
      <c r="F265" s="369"/>
      <c r="G265" s="184"/>
      <c r="H265" s="184"/>
    </row>
    <row r="266" spans="1:8" s="186" customFormat="1" ht="12" x14ac:dyDescent="0.3">
      <c r="A266" s="181"/>
      <c r="B266" s="184"/>
      <c r="C266" s="184"/>
      <c r="D266" s="182"/>
      <c r="E266" s="116"/>
      <c r="F266" s="369"/>
      <c r="G266" s="184"/>
      <c r="H266" s="184"/>
    </row>
    <row r="267" spans="1:8" s="186" customFormat="1" ht="12" x14ac:dyDescent="0.3">
      <c r="A267" s="181"/>
      <c r="B267" s="184"/>
      <c r="C267" s="184"/>
      <c r="D267" s="182"/>
      <c r="E267" s="116"/>
      <c r="F267" s="369"/>
      <c r="G267" s="184"/>
      <c r="H267" s="184"/>
    </row>
    <row r="268" spans="1:8" s="186" customFormat="1" ht="12" x14ac:dyDescent="0.3">
      <c r="A268" s="181"/>
      <c r="B268" s="184"/>
      <c r="C268" s="184"/>
      <c r="D268" s="182"/>
      <c r="E268" s="116"/>
      <c r="F268" s="369"/>
      <c r="G268" s="184"/>
      <c r="H268" s="184"/>
    </row>
    <row r="269" spans="1:8" s="186" customFormat="1" ht="12" x14ac:dyDescent="0.3">
      <c r="A269" s="181"/>
      <c r="B269" s="184"/>
      <c r="C269" s="184"/>
      <c r="D269" s="182"/>
      <c r="E269" s="116"/>
      <c r="F269" s="369"/>
      <c r="G269" s="184"/>
      <c r="H269" s="184"/>
    </row>
    <row r="270" spans="1:8" s="186" customFormat="1" ht="12" x14ac:dyDescent="0.3">
      <c r="A270" s="181"/>
      <c r="B270" s="184"/>
      <c r="C270" s="184"/>
      <c r="D270" s="182"/>
      <c r="E270" s="116"/>
      <c r="F270" s="369"/>
      <c r="G270" s="184"/>
      <c r="H270" s="184"/>
    </row>
    <row r="271" spans="1:8" s="186" customFormat="1" ht="12" x14ac:dyDescent="0.3">
      <c r="A271" s="181"/>
      <c r="B271" s="184"/>
      <c r="C271" s="184"/>
      <c r="D271" s="182"/>
      <c r="E271" s="116"/>
      <c r="F271" s="369"/>
      <c r="G271" s="184"/>
      <c r="H271" s="184"/>
    </row>
    <row r="272" spans="1:8" s="186" customFormat="1" ht="12" x14ac:dyDescent="0.3">
      <c r="A272" s="181"/>
      <c r="B272" s="184"/>
      <c r="C272" s="184"/>
      <c r="D272" s="182"/>
      <c r="E272" s="116"/>
      <c r="F272" s="369"/>
      <c r="G272" s="184"/>
      <c r="H272" s="184"/>
    </row>
    <row r="273" spans="1:8" s="186" customFormat="1" ht="12" x14ac:dyDescent="0.3">
      <c r="A273" s="181"/>
      <c r="B273" s="184"/>
      <c r="C273" s="184"/>
      <c r="D273" s="182"/>
      <c r="E273" s="116"/>
      <c r="F273" s="369"/>
      <c r="G273" s="184"/>
      <c r="H273" s="184"/>
    </row>
    <row r="274" spans="1:8" s="186" customFormat="1" ht="12" x14ac:dyDescent="0.3">
      <c r="A274" s="181"/>
      <c r="B274" s="184"/>
      <c r="C274" s="184"/>
      <c r="D274" s="182"/>
      <c r="E274" s="116"/>
      <c r="F274" s="369"/>
      <c r="G274" s="184"/>
      <c r="H274" s="184"/>
    </row>
    <row r="275" spans="1:8" s="186" customFormat="1" ht="12" x14ac:dyDescent="0.3">
      <c r="A275" s="181"/>
      <c r="B275" s="184"/>
      <c r="C275" s="184"/>
      <c r="D275" s="182"/>
      <c r="E275" s="116"/>
      <c r="F275" s="369"/>
      <c r="G275" s="184"/>
      <c r="H275" s="184"/>
    </row>
    <row r="276" spans="1:8" s="186" customFormat="1" ht="12" x14ac:dyDescent="0.3">
      <c r="A276" s="181"/>
      <c r="B276" s="184"/>
      <c r="C276" s="184"/>
      <c r="D276" s="182"/>
      <c r="E276" s="116"/>
      <c r="F276" s="369"/>
      <c r="G276" s="184"/>
      <c r="H276" s="184"/>
    </row>
    <row r="277" spans="1:8" s="186" customFormat="1" ht="12" x14ac:dyDescent="0.3">
      <c r="A277" s="181"/>
      <c r="B277" s="184"/>
      <c r="C277" s="184"/>
      <c r="D277" s="182"/>
      <c r="E277" s="116"/>
      <c r="F277" s="369"/>
      <c r="G277" s="184"/>
      <c r="H277" s="184"/>
    </row>
    <row r="278" spans="1:8" s="186" customFormat="1" ht="12" x14ac:dyDescent="0.3">
      <c r="A278" s="181"/>
      <c r="B278" s="184"/>
      <c r="C278" s="184"/>
      <c r="D278" s="182"/>
      <c r="E278" s="116"/>
      <c r="F278" s="369"/>
      <c r="G278" s="184"/>
      <c r="H278" s="184"/>
    </row>
    <row r="279" spans="1:8" s="186" customFormat="1" ht="12" x14ac:dyDescent="0.3">
      <c r="A279" s="181"/>
      <c r="B279" s="184"/>
      <c r="C279" s="184"/>
      <c r="D279" s="182"/>
      <c r="E279" s="116"/>
      <c r="F279" s="369"/>
      <c r="G279" s="184"/>
      <c r="H279" s="184"/>
    </row>
    <row r="280" spans="1:8" s="186" customFormat="1" ht="12" x14ac:dyDescent="0.3">
      <c r="A280" s="181"/>
      <c r="B280" s="184"/>
      <c r="C280" s="184"/>
      <c r="D280" s="182"/>
      <c r="E280" s="116"/>
      <c r="F280" s="369"/>
      <c r="G280" s="184"/>
      <c r="H280" s="184"/>
    </row>
    <row r="281" spans="1:8" s="186" customFormat="1" ht="12" x14ac:dyDescent="0.3">
      <c r="A281" s="181"/>
      <c r="B281" s="184"/>
      <c r="C281" s="184"/>
      <c r="D281" s="182"/>
      <c r="E281" s="116"/>
      <c r="F281" s="369"/>
      <c r="G281" s="184"/>
      <c r="H281" s="184"/>
    </row>
    <row r="282" spans="1:8" s="186" customFormat="1" ht="12" x14ac:dyDescent="0.3">
      <c r="A282" s="181"/>
      <c r="B282" s="184"/>
      <c r="C282" s="184"/>
      <c r="D282" s="182"/>
      <c r="E282" s="116"/>
      <c r="F282" s="369"/>
      <c r="G282" s="184"/>
      <c r="H282" s="184"/>
    </row>
    <row r="283" spans="1:8" s="186" customFormat="1" ht="12" x14ac:dyDescent="0.3">
      <c r="A283" s="181"/>
      <c r="B283" s="184"/>
      <c r="C283" s="184"/>
      <c r="D283" s="182"/>
      <c r="E283" s="116"/>
      <c r="F283" s="369"/>
      <c r="G283" s="184"/>
      <c r="H283" s="184"/>
    </row>
    <row r="284" spans="1:8" s="186" customFormat="1" ht="12" x14ac:dyDescent="0.3">
      <c r="A284" s="181"/>
      <c r="B284" s="184"/>
      <c r="C284" s="184"/>
      <c r="D284" s="182"/>
      <c r="E284" s="116"/>
      <c r="F284" s="369"/>
      <c r="G284" s="184"/>
      <c r="H284" s="184"/>
    </row>
    <row r="285" spans="1:8" s="186" customFormat="1" ht="12" x14ac:dyDescent="0.3">
      <c r="A285" s="181"/>
      <c r="B285" s="184"/>
      <c r="C285" s="184"/>
      <c r="D285" s="182"/>
      <c r="E285" s="116"/>
      <c r="F285" s="369"/>
      <c r="G285" s="184"/>
      <c r="H285" s="184"/>
    </row>
    <row r="286" spans="1:8" s="186" customFormat="1" ht="12" x14ac:dyDescent="0.3">
      <c r="A286" s="181"/>
      <c r="B286" s="184"/>
      <c r="C286" s="184"/>
      <c r="D286" s="182"/>
      <c r="E286" s="116"/>
      <c r="F286" s="369"/>
      <c r="G286" s="184"/>
      <c r="H286" s="184"/>
    </row>
    <row r="287" spans="1:8" s="186" customFormat="1" ht="12" x14ac:dyDescent="0.3">
      <c r="A287" s="181"/>
      <c r="B287" s="184"/>
      <c r="C287" s="184"/>
      <c r="D287" s="182"/>
      <c r="E287" s="116"/>
      <c r="F287" s="369"/>
      <c r="G287" s="184"/>
      <c r="H287" s="184"/>
    </row>
    <row r="288" spans="1:8" s="186" customFormat="1" ht="12" x14ac:dyDescent="0.3">
      <c r="A288" s="181"/>
      <c r="B288" s="184"/>
      <c r="C288" s="184"/>
      <c r="D288" s="182"/>
      <c r="E288" s="116"/>
      <c r="F288" s="369"/>
      <c r="G288" s="184"/>
      <c r="H288" s="184"/>
    </row>
    <row r="289" spans="1:8" s="186" customFormat="1" ht="12" x14ac:dyDescent="0.3">
      <c r="A289" s="181"/>
      <c r="B289" s="184"/>
      <c r="C289" s="184"/>
      <c r="D289" s="182"/>
      <c r="E289" s="116"/>
      <c r="F289" s="369"/>
      <c r="G289" s="184"/>
      <c r="H289" s="184"/>
    </row>
    <row r="290" spans="1:8" s="186" customFormat="1" ht="12" x14ac:dyDescent="0.3">
      <c r="A290" s="181"/>
      <c r="B290" s="184"/>
      <c r="C290" s="184"/>
      <c r="D290" s="182"/>
      <c r="E290" s="116"/>
      <c r="F290" s="369"/>
      <c r="G290" s="184"/>
      <c r="H290" s="184"/>
    </row>
    <row r="291" spans="1:8" s="186" customFormat="1" ht="12" x14ac:dyDescent="0.3">
      <c r="A291" s="181"/>
      <c r="B291" s="184"/>
      <c r="C291" s="184"/>
      <c r="D291" s="182"/>
      <c r="E291" s="116"/>
      <c r="F291" s="369"/>
      <c r="G291" s="184"/>
      <c r="H291" s="184"/>
    </row>
    <row r="292" spans="1:8" s="186" customFormat="1" ht="12" x14ac:dyDescent="0.3">
      <c r="A292" s="181"/>
      <c r="B292" s="184"/>
      <c r="C292" s="184"/>
      <c r="D292" s="182"/>
      <c r="E292" s="116"/>
      <c r="F292" s="369"/>
      <c r="G292" s="184"/>
      <c r="H292" s="184"/>
    </row>
    <row r="293" spans="1:8" s="186" customFormat="1" ht="12" x14ac:dyDescent="0.3">
      <c r="A293" s="181"/>
      <c r="B293" s="184"/>
      <c r="C293" s="184"/>
      <c r="D293" s="182"/>
      <c r="E293" s="116"/>
      <c r="F293" s="369"/>
      <c r="G293" s="184"/>
      <c r="H293" s="184"/>
    </row>
    <row r="294" spans="1:8" s="186" customFormat="1" ht="12" x14ac:dyDescent="0.3">
      <c r="A294" s="181"/>
      <c r="B294" s="184"/>
      <c r="C294" s="184"/>
      <c r="D294" s="182"/>
      <c r="E294" s="116"/>
      <c r="F294" s="369"/>
      <c r="G294" s="184"/>
      <c r="H294" s="184"/>
    </row>
    <row r="295" spans="1:8" s="186" customFormat="1" ht="12" x14ac:dyDescent="0.3">
      <c r="A295" s="181"/>
      <c r="B295" s="184"/>
      <c r="C295" s="184"/>
      <c r="D295" s="182"/>
      <c r="E295" s="116"/>
      <c r="F295" s="369"/>
      <c r="G295" s="184"/>
      <c r="H295" s="184"/>
    </row>
    <row r="296" spans="1:8" s="186" customFormat="1" ht="12" x14ac:dyDescent="0.3">
      <c r="A296" s="181"/>
      <c r="B296" s="184"/>
      <c r="C296" s="184"/>
      <c r="D296" s="182"/>
      <c r="E296" s="116"/>
      <c r="F296" s="369"/>
      <c r="G296" s="184"/>
      <c r="H296" s="184"/>
    </row>
    <row r="297" spans="1:8" s="186" customFormat="1" ht="12" x14ac:dyDescent="0.3">
      <c r="A297" s="181"/>
      <c r="B297" s="184"/>
      <c r="C297" s="184"/>
      <c r="D297" s="182"/>
      <c r="E297" s="116"/>
      <c r="F297" s="369"/>
      <c r="G297" s="184"/>
      <c r="H297" s="184"/>
    </row>
    <row r="298" spans="1:8" s="186" customFormat="1" ht="12" x14ac:dyDescent="0.3">
      <c r="A298" s="181"/>
      <c r="B298" s="184"/>
      <c r="C298" s="184"/>
      <c r="D298" s="182"/>
      <c r="E298" s="116"/>
      <c r="F298" s="369"/>
      <c r="G298" s="184"/>
      <c r="H298" s="184"/>
    </row>
    <row r="299" spans="1:8" s="186" customFormat="1" ht="12" x14ac:dyDescent="0.3">
      <c r="A299" s="181"/>
      <c r="B299" s="184"/>
      <c r="C299" s="184"/>
      <c r="D299" s="182"/>
      <c r="E299" s="116"/>
      <c r="F299" s="369"/>
      <c r="G299" s="184"/>
      <c r="H299" s="184"/>
    </row>
    <row r="300" spans="1:8" s="186" customFormat="1" ht="12" x14ac:dyDescent="0.3">
      <c r="A300" s="181"/>
      <c r="B300" s="184"/>
      <c r="C300" s="184"/>
      <c r="D300" s="182"/>
      <c r="E300" s="116"/>
      <c r="F300" s="369"/>
      <c r="G300" s="184"/>
      <c r="H300" s="184"/>
    </row>
    <row r="301" spans="1:8" s="186" customFormat="1" ht="12" x14ac:dyDescent="0.3">
      <c r="A301" s="181"/>
      <c r="B301" s="184"/>
      <c r="C301" s="184"/>
      <c r="D301" s="182"/>
      <c r="E301" s="116"/>
      <c r="F301" s="369"/>
      <c r="G301" s="184"/>
      <c r="H301" s="184"/>
    </row>
    <row r="302" spans="1:8" s="186" customFormat="1" ht="12" x14ac:dyDescent="0.3">
      <c r="A302" s="181"/>
      <c r="B302" s="184"/>
      <c r="C302" s="184"/>
      <c r="D302" s="182"/>
      <c r="E302" s="116"/>
      <c r="F302" s="369"/>
      <c r="G302" s="184"/>
      <c r="H302" s="184"/>
    </row>
    <row r="303" spans="1:8" s="186" customFormat="1" ht="12" x14ac:dyDescent="0.3">
      <c r="A303" s="181"/>
      <c r="B303" s="184"/>
      <c r="C303" s="184"/>
      <c r="D303" s="182"/>
      <c r="E303" s="116"/>
      <c r="F303" s="369"/>
      <c r="G303" s="184"/>
      <c r="H303" s="184"/>
    </row>
    <row r="304" spans="1:8" s="186" customFormat="1" ht="12" x14ac:dyDescent="0.3">
      <c r="A304" s="181"/>
      <c r="B304" s="184"/>
      <c r="C304" s="184"/>
      <c r="D304" s="182"/>
      <c r="E304" s="116"/>
      <c r="F304" s="369"/>
      <c r="G304" s="184"/>
      <c r="H304" s="184"/>
    </row>
    <row r="305" spans="1:8" s="186" customFormat="1" ht="12" x14ac:dyDescent="0.3">
      <c r="A305" s="181"/>
      <c r="B305" s="184"/>
      <c r="C305" s="184"/>
      <c r="D305" s="182"/>
      <c r="E305" s="116"/>
      <c r="F305" s="369"/>
      <c r="G305" s="184"/>
      <c r="H305" s="184"/>
    </row>
    <row r="306" spans="1:8" s="186" customFormat="1" ht="12" x14ac:dyDescent="0.3">
      <c r="A306" s="181"/>
      <c r="B306" s="184"/>
      <c r="C306" s="184"/>
      <c r="D306" s="182"/>
      <c r="E306" s="116"/>
      <c r="F306" s="369"/>
      <c r="G306" s="184"/>
      <c r="H306" s="184"/>
    </row>
    <row r="307" spans="1:8" s="186" customFormat="1" ht="12" x14ac:dyDescent="0.3">
      <c r="A307" s="181"/>
      <c r="B307" s="184"/>
      <c r="C307" s="184"/>
      <c r="D307" s="182"/>
      <c r="E307" s="116"/>
      <c r="F307" s="369"/>
      <c r="G307" s="184"/>
      <c r="H307" s="184"/>
    </row>
    <row r="308" spans="1:8" s="186" customFormat="1" ht="12" x14ac:dyDescent="0.3">
      <c r="A308" s="181"/>
      <c r="B308" s="184"/>
      <c r="C308" s="184"/>
      <c r="D308" s="182"/>
      <c r="E308" s="116"/>
      <c r="F308" s="369"/>
      <c r="G308" s="184"/>
      <c r="H308" s="184"/>
    </row>
    <row r="309" spans="1:8" s="186" customFormat="1" ht="12" x14ac:dyDescent="0.3">
      <c r="A309" s="181"/>
      <c r="B309" s="184"/>
      <c r="C309" s="184"/>
      <c r="D309" s="182"/>
      <c r="E309" s="116"/>
      <c r="F309" s="369"/>
      <c r="G309" s="184"/>
      <c r="H309" s="184"/>
    </row>
    <row r="310" spans="1:8" s="186" customFormat="1" ht="12" x14ac:dyDescent="0.3">
      <c r="A310" s="181"/>
      <c r="B310" s="184"/>
      <c r="C310" s="184"/>
      <c r="D310" s="182"/>
      <c r="E310" s="116"/>
      <c r="F310" s="369"/>
      <c r="G310" s="184"/>
      <c r="H310" s="184"/>
    </row>
    <row r="311" spans="1:8" s="186" customFormat="1" ht="12" x14ac:dyDescent="0.3">
      <c r="A311" s="181"/>
      <c r="B311" s="184"/>
      <c r="C311" s="184"/>
      <c r="D311" s="182"/>
      <c r="E311" s="116"/>
      <c r="F311" s="369"/>
      <c r="G311" s="184"/>
      <c r="H311" s="184"/>
    </row>
    <row r="312" spans="1:8" s="186" customFormat="1" ht="12" x14ac:dyDescent="0.3">
      <c r="A312" s="181"/>
      <c r="B312" s="184"/>
      <c r="C312" s="184"/>
      <c r="D312" s="182"/>
      <c r="E312" s="116"/>
      <c r="F312" s="369"/>
      <c r="G312" s="184"/>
      <c r="H312" s="184"/>
    </row>
    <row r="313" spans="1:8" s="186" customFormat="1" ht="12" x14ac:dyDescent="0.3">
      <c r="A313" s="181"/>
      <c r="B313" s="184"/>
      <c r="C313" s="184"/>
      <c r="D313" s="182"/>
      <c r="E313" s="116"/>
      <c r="F313" s="369"/>
      <c r="G313" s="184"/>
      <c r="H313" s="184"/>
    </row>
    <row r="314" spans="1:8" s="186" customFormat="1" ht="12" x14ac:dyDescent="0.3">
      <c r="A314" s="181"/>
      <c r="B314" s="184"/>
      <c r="C314" s="184"/>
      <c r="D314" s="182"/>
      <c r="E314" s="116"/>
      <c r="F314" s="369"/>
      <c r="G314" s="184"/>
      <c r="H314" s="184"/>
    </row>
    <row r="315" spans="1:8" s="186" customFormat="1" ht="12" x14ac:dyDescent="0.3">
      <c r="A315" s="181"/>
      <c r="B315" s="184"/>
      <c r="C315" s="184"/>
      <c r="D315" s="182"/>
      <c r="E315" s="116"/>
      <c r="F315" s="369"/>
      <c r="G315" s="184"/>
      <c r="H315" s="184"/>
    </row>
    <row r="316" spans="1:8" s="186" customFormat="1" ht="12" x14ac:dyDescent="0.3">
      <c r="A316" s="181"/>
      <c r="B316" s="184"/>
      <c r="C316" s="184"/>
      <c r="D316" s="182"/>
      <c r="E316" s="116"/>
      <c r="F316" s="369"/>
      <c r="G316" s="184"/>
      <c r="H316" s="184"/>
    </row>
    <row r="317" spans="1:8" s="186" customFormat="1" ht="12" x14ac:dyDescent="0.3">
      <c r="A317" s="181"/>
      <c r="B317" s="184"/>
      <c r="C317" s="184"/>
      <c r="D317" s="182"/>
      <c r="E317" s="116"/>
      <c r="F317" s="369"/>
      <c r="G317" s="184"/>
      <c r="H317" s="184"/>
    </row>
    <row r="318" spans="1:8" s="186" customFormat="1" ht="12" x14ac:dyDescent="0.3">
      <c r="A318" s="181"/>
      <c r="B318" s="184"/>
      <c r="C318" s="184"/>
      <c r="D318" s="182"/>
      <c r="E318" s="116"/>
      <c r="F318" s="369"/>
      <c r="G318" s="184"/>
      <c r="H318" s="184"/>
    </row>
    <row r="319" spans="1:8" s="186" customFormat="1" ht="12" x14ac:dyDescent="0.3">
      <c r="A319" s="181"/>
      <c r="B319" s="184"/>
      <c r="C319" s="184"/>
      <c r="D319" s="182"/>
      <c r="E319" s="116"/>
      <c r="F319" s="369"/>
      <c r="G319" s="184"/>
      <c r="H319" s="184"/>
    </row>
    <row r="320" spans="1:8" s="186" customFormat="1" ht="12" x14ac:dyDescent="0.3">
      <c r="A320" s="181"/>
      <c r="B320" s="184"/>
      <c r="C320" s="184"/>
      <c r="D320" s="182"/>
      <c r="E320" s="116"/>
      <c r="F320" s="369"/>
      <c r="G320" s="184"/>
      <c r="H320" s="184"/>
    </row>
    <row r="321" spans="1:8" s="186" customFormat="1" ht="12" x14ac:dyDescent="0.3">
      <c r="A321" s="181"/>
      <c r="B321" s="184"/>
      <c r="C321" s="184"/>
      <c r="D321" s="182"/>
      <c r="E321" s="116"/>
      <c r="F321" s="369"/>
      <c r="G321" s="184"/>
      <c r="H321" s="184"/>
    </row>
    <row r="322" spans="1:8" s="186" customFormat="1" ht="12" x14ac:dyDescent="0.3">
      <c r="A322" s="181"/>
      <c r="B322" s="184"/>
      <c r="C322" s="184"/>
      <c r="D322" s="182"/>
      <c r="E322" s="116"/>
      <c r="F322" s="369"/>
      <c r="G322" s="184"/>
      <c r="H322" s="184"/>
    </row>
    <row r="323" spans="1:8" s="186" customFormat="1" ht="12" x14ac:dyDescent="0.3">
      <c r="A323" s="181"/>
      <c r="B323" s="184"/>
      <c r="C323" s="184"/>
      <c r="D323" s="182"/>
      <c r="E323" s="116"/>
      <c r="F323" s="369"/>
      <c r="G323" s="184"/>
      <c r="H323" s="184"/>
    </row>
    <row r="324" spans="1:8" s="186" customFormat="1" ht="12" x14ac:dyDescent="0.3">
      <c r="A324" s="181"/>
      <c r="B324" s="184"/>
      <c r="C324" s="184"/>
      <c r="D324" s="182"/>
      <c r="E324" s="116"/>
      <c r="F324" s="369"/>
      <c r="G324" s="184"/>
      <c r="H324" s="184"/>
    </row>
    <row r="325" spans="1:8" s="186" customFormat="1" ht="12" x14ac:dyDescent="0.3">
      <c r="A325" s="181"/>
      <c r="B325" s="184"/>
      <c r="C325" s="184"/>
      <c r="D325" s="182"/>
      <c r="E325" s="116"/>
      <c r="F325" s="369"/>
      <c r="G325" s="184"/>
      <c r="H325" s="184"/>
    </row>
    <row r="326" spans="1:8" s="186" customFormat="1" ht="12" x14ac:dyDescent="0.3">
      <c r="A326" s="181"/>
      <c r="B326" s="184"/>
      <c r="C326" s="184"/>
      <c r="D326" s="182"/>
      <c r="E326" s="116"/>
      <c r="F326" s="369"/>
      <c r="G326" s="184"/>
      <c r="H326" s="184"/>
    </row>
    <row r="327" spans="1:8" s="186" customFormat="1" ht="12" x14ac:dyDescent="0.3">
      <c r="A327" s="181"/>
      <c r="B327" s="184"/>
      <c r="C327" s="184"/>
      <c r="D327" s="182"/>
      <c r="E327" s="116"/>
      <c r="F327" s="369"/>
      <c r="G327" s="184"/>
      <c r="H327" s="184"/>
    </row>
    <row r="328" spans="1:8" s="186" customFormat="1" ht="12" x14ac:dyDescent="0.3">
      <c r="A328" s="181"/>
      <c r="B328" s="184"/>
      <c r="C328" s="184"/>
      <c r="D328" s="182"/>
      <c r="E328" s="116"/>
      <c r="F328" s="369"/>
      <c r="G328" s="184"/>
      <c r="H328" s="184"/>
    </row>
    <row r="329" spans="1:8" s="186" customFormat="1" ht="12" x14ac:dyDescent="0.3">
      <c r="A329" s="181"/>
      <c r="B329" s="184"/>
      <c r="C329" s="184"/>
      <c r="D329" s="182"/>
      <c r="E329" s="116"/>
      <c r="F329" s="369"/>
      <c r="G329" s="184"/>
      <c r="H329" s="184"/>
    </row>
    <row r="330" spans="1:8" s="186" customFormat="1" ht="12" x14ac:dyDescent="0.3">
      <c r="A330" s="181"/>
      <c r="B330" s="184"/>
      <c r="C330" s="184"/>
      <c r="D330" s="182"/>
      <c r="E330" s="116"/>
      <c r="F330" s="369"/>
      <c r="G330" s="184"/>
      <c r="H330" s="184"/>
    </row>
    <row r="331" spans="1:8" s="186" customFormat="1" ht="12" x14ac:dyDescent="0.3">
      <c r="A331" s="181"/>
      <c r="B331" s="184"/>
      <c r="C331" s="184"/>
      <c r="D331" s="182"/>
      <c r="E331" s="116"/>
      <c r="F331" s="369"/>
      <c r="G331" s="184"/>
      <c r="H331" s="184"/>
    </row>
    <row r="332" spans="1:8" s="186" customFormat="1" ht="12" x14ac:dyDescent="0.3">
      <c r="A332" s="181"/>
      <c r="B332" s="184"/>
      <c r="C332" s="184"/>
      <c r="D332" s="182"/>
      <c r="E332" s="116"/>
      <c r="F332" s="369"/>
      <c r="G332" s="184"/>
      <c r="H332" s="184"/>
    </row>
    <row r="333" spans="1:8" s="186" customFormat="1" ht="12" x14ac:dyDescent="0.3">
      <c r="A333" s="181"/>
      <c r="B333" s="184"/>
      <c r="C333" s="184"/>
      <c r="D333" s="182"/>
      <c r="E333" s="116"/>
      <c r="F333" s="369"/>
      <c r="G333" s="184"/>
      <c r="H333" s="184"/>
    </row>
    <row r="334" spans="1:8" s="186" customFormat="1" ht="12" x14ac:dyDescent="0.3">
      <c r="A334" s="181"/>
      <c r="B334" s="184"/>
      <c r="C334" s="184"/>
      <c r="D334" s="182"/>
      <c r="E334" s="116"/>
      <c r="F334" s="369"/>
      <c r="G334" s="184"/>
      <c r="H334" s="184"/>
    </row>
    <row r="335" spans="1:8" s="186" customFormat="1" ht="12" x14ac:dyDescent="0.3">
      <c r="A335" s="181"/>
      <c r="B335" s="184"/>
      <c r="C335" s="184"/>
      <c r="D335" s="182"/>
      <c r="E335" s="116"/>
      <c r="F335" s="369"/>
      <c r="G335" s="184"/>
      <c r="H335" s="184"/>
    </row>
    <row r="336" spans="1:8" s="186" customFormat="1" ht="12" x14ac:dyDescent="0.3">
      <c r="A336" s="181"/>
      <c r="B336" s="184"/>
      <c r="C336" s="184"/>
      <c r="D336" s="182"/>
      <c r="E336" s="116"/>
      <c r="F336" s="369"/>
      <c r="G336" s="184"/>
      <c r="H336" s="184"/>
    </row>
    <row r="337" spans="1:8" s="186" customFormat="1" ht="12" x14ac:dyDescent="0.3">
      <c r="A337" s="181"/>
      <c r="B337" s="184"/>
      <c r="C337" s="184"/>
      <c r="D337" s="182"/>
      <c r="E337" s="116"/>
      <c r="F337" s="369"/>
      <c r="G337" s="184"/>
      <c r="H337" s="184"/>
    </row>
    <row r="338" spans="1:8" s="186" customFormat="1" ht="12" x14ac:dyDescent="0.3">
      <c r="A338" s="181"/>
      <c r="B338" s="184"/>
      <c r="C338" s="184"/>
      <c r="D338" s="182"/>
      <c r="E338" s="116"/>
      <c r="F338" s="369"/>
      <c r="G338" s="184"/>
      <c r="H338" s="184"/>
    </row>
    <row r="339" spans="1:8" s="186" customFormat="1" ht="12" x14ac:dyDescent="0.3">
      <c r="A339" s="181"/>
      <c r="B339" s="184"/>
      <c r="C339" s="184"/>
      <c r="D339" s="182"/>
      <c r="E339" s="116"/>
      <c r="F339" s="369"/>
      <c r="G339" s="184"/>
      <c r="H339" s="184"/>
    </row>
    <row r="340" spans="1:8" s="186" customFormat="1" ht="12" x14ac:dyDescent="0.3">
      <c r="A340" s="181"/>
      <c r="B340" s="184"/>
      <c r="C340" s="184"/>
      <c r="D340" s="182"/>
      <c r="E340" s="116"/>
      <c r="F340" s="369"/>
      <c r="G340" s="184"/>
      <c r="H340" s="184"/>
    </row>
    <row r="341" spans="1:8" s="186" customFormat="1" ht="12" x14ac:dyDescent="0.3">
      <c r="A341" s="181"/>
      <c r="B341" s="184"/>
      <c r="C341" s="184"/>
      <c r="D341" s="182"/>
      <c r="E341" s="116"/>
      <c r="F341" s="369"/>
      <c r="G341" s="184"/>
      <c r="H341" s="184"/>
    </row>
    <row r="342" spans="1:8" s="186" customFormat="1" ht="12" x14ac:dyDescent="0.3">
      <c r="A342" s="181"/>
      <c r="B342" s="184"/>
      <c r="C342" s="184"/>
      <c r="D342" s="182"/>
      <c r="E342" s="116"/>
      <c r="F342" s="369"/>
      <c r="G342" s="184"/>
      <c r="H342" s="184"/>
    </row>
    <row r="343" spans="1:8" s="186" customFormat="1" ht="12" x14ac:dyDescent="0.3">
      <c r="A343" s="181"/>
      <c r="B343" s="184"/>
      <c r="C343" s="184"/>
      <c r="D343" s="182"/>
      <c r="E343" s="116"/>
      <c r="F343" s="369"/>
      <c r="G343" s="184"/>
      <c r="H343" s="184"/>
    </row>
    <row r="344" spans="1:8" s="186" customFormat="1" ht="12" x14ac:dyDescent="0.3">
      <c r="A344" s="181"/>
      <c r="B344" s="184"/>
      <c r="C344" s="184"/>
      <c r="D344" s="182"/>
      <c r="E344" s="116"/>
      <c r="F344" s="369"/>
      <c r="G344" s="184"/>
      <c r="H344" s="184"/>
    </row>
    <row r="345" spans="1:8" s="186" customFormat="1" ht="12" x14ac:dyDescent="0.3">
      <c r="A345" s="181"/>
      <c r="B345" s="184"/>
      <c r="C345" s="184"/>
      <c r="D345" s="182"/>
      <c r="E345" s="116"/>
      <c r="F345" s="369"/>
      <c r="G345" s="184"/>
      <c r="H345" s="184"/>
    </row>
    <row r="346" spans="1:8" s="186" customFormat="1" ht="12" x14ac:dyDescent="0.3">
      <c r="A346" s="181"/>
      <c r="B346" s="184"/>
      <c r="C346" s="184"/>
      <c r="D346" s="182"/>
      <c r="E346" s="116"/>
      <c r="F346" s="369"/>
      <c r="G346" s="184"/>
      <c r="H346" s="184"/>
    </row>
    <row r="347" spans="1:8" s="186" customFormat="1" ht="12" x14ac:dyDescent="0.3">
      <c r="A347" s="181"/>
      <c r="B347" s="184"/>
      <c r="C347" s="184"/>
      <c r="D347" s="182"/>
      <c r="E347" s="116"/>
      <c r="F347" s="369"/>
      <c r="G347" s="184"/>
      <c r="H347" s="184"/>
    </row>
  </sheetData>
  <mergeCells count="2">
    <mergeCell ref="I7:I8"/>
    <mergeCell ref="J7:J8"/>
  </mergeCells>
  <pageMargins left="0.98425196850393704" right="0.39370078740157483" top="0.98425196850393704" bottom="0.74803149606299213" header="0" footer="0.39370078740157483"/>
  <pageSetup paperSize="9" scale="99" firstPageNumber="0" orientation="portrait" horizontalDpi="300" verticalDpi="300" r:id="rId1"/>
  <headerFooter alignWithMargins="0">
    <oddHeader>&amp;R&amp;"Projekt,Običajno"&amp;72p&amp;L_x000D__x000D_&amp;9</oddHeader>
    <oddFooter>&amp;C&amp;6 &amp; List: &amp;A&amp;L&amp;9&amp;R&amp;R &amp; &amp;9 &amp; List: &amp;A_x000D_&amp;R &amp; &amp;9 &amp; Stran: &amp;P</oddFooter>
  </headerFooter>
  <rowBreaks count="7" manualBreakCount="7">
    <brk id="53" max="16383" man="1"/>
    <brk id="99" max="16383" man="1"/>
    <brk id="129" max="16383" man="1"/>
    <brk id="143" max="16383" man="1"/>
    <brk id="177" max="7" man="1"/>
    <brk id="209" max="16383" man="1"/>
    <brk id="2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7">
    <tabColor rgb="FF0070C0"/>
  </sheetPr>
  <dimension ref="A1:P122"/>
  <sheetViews>
    <sheetView view="pageBreakPreview" topLeftCell="A4" zoomScale="120" zoomScaleNormal="100" zoomScaleSheetLayoutView="120" workbookViewId="0">
      <selection activeCell="F39" sqref="F39"/>
    </sheetView>
  </sheetViews>
  <sheetFormatPr defaultRowHeight="13.2" x14ac:dyDescent="0.3"/>
  <cols>
    <col min="1" max="1" width="5.5546875" style="187" customWidth="1"/>
    <col min="2" max="2" width="44.6640625" style="188" customWidth="1"/>
    <col min="3" max="3" width="6.33203125" style="187" customWidth="1"/>
    <col min="4" max="4" width="7.5546875" style="189" customWidth="1"/>
    <col min="5" max="5" width="3" style="190" customWidth="1"/>
    <col min="6" max="6" width="20" style="190" customWidth="1"/>
    <col min="7" max="7" width="20.44140625" style="191" customWidth="1"/>
    <col min="8" max="8" width="19.44140625" style="187" customWidth="1"/>
    <col min="9" max="9" width="11" style="192" customWidth="1"/>
    <col min="10" max="10" width="10.109375" style="192" customWidth="1"/>
    <col min="11" max="11" width="9.109375" style="192"/>
    <col min="12" max="12" width="16.6640625" style="192" customWidth="1"/>
    <col min="13" max="13" width="9.88671875" style="192" customWidth="1"/>
    <col min="14" max="14" width="2.5546875" style="192" bestFit="1" customWidth="1"/>
    <col min="15" max="15" width="9.109375" style="192"/>
    <col min="16" max="16" width="9" style="192" customWidth="1"/>
    <col min="17" max="256" width="9.109375" style="192"/>
    <col min="257" max="257" width="5.5546875" style="192" customWidth="1"/>
    <col min="258" max="258" width="44.6640625" style="192" customWidth="1"/>
    <col min="259" max="259" width="6.33203125" style="192" customWidth="1"/>
    <col min="260" max="260" width="7.5546875" style="192" customWidth="1"/>
    <col min="261" max="261" width="3" style="192" customWidth="1"/>
    <col min="262" max="262" width="20" style="192" customWidth="1"/>
    <col min="263" max="263" width="20.44140625" style="192" customWidth="1"/>
    <col min="264" max="264" width="19.44140625" style="192" customWidth="1"/>
    <col min="265" max="265" width="11" style="192" customWidth="1"/>
    <col min="266" max="266" width="10.109375" style="192" customWidth="1"/>
    <col min="267" max="267" width="9.109375" style="192"/>
    <col min="268" max="268" width="16.6640625" style="192" customWidth="1"/>
    <col min="269" max="269" width="9.88671875" style="192" customWidth="1"/>
    <col min="270" max="270" width="2.5546875" style="192" bestFit="1" customWidth="1"/>
    <col min="271" max="271" width="9.109375" style="192"/>
    <col min="272" max="272" width="9" style="192" customWidth="1"/>
    <col min="273" max="512" width="9.109375" style="192"/>
    <col min="513" max="513" width="5.5546875" style="192" customWidth="1"/>
    <col min="514" max="514" width="44.6640625" style="192" customWidth="1"/>
    <col min="515" max="515" width="6.33203125" style="192" customWidth="1"/>
    <col min="516" max="516" width="7.5546875" style="192" customWidth="1"/>
    <col min="517" max="517" width="3" style="192" customWidth="1"/>
    <col min="518" max="518" width="20" style="192" customWidth="1"/>
    <col min="519" max="519" width="20.44140625" style="192" customWidth="1"/>
    <col min="520" max="520" width="19.44140625" style="192" customWidth="1"/>
    <col min="521" max="521" width="11" style="192" customWidth="1"/>
    <col min="522" max="522" width="10.109375" style="192" customWidth="1"/>
    <col min="523" max="523" width="9.109375" style="192"/>
    <col min="524" max="524" width="16.6640625" style="192" customWidth="1"/>
    <col min="525" max="525" width="9.88671875" style="192" customWidth="1"/>
    <col min="526" max="526" width="2.5546875" style="192" bestFit="1" customWidth="1"/>
    <col min="527" max="527" width="9.109375" style="192"/>
    <col min="528" max="528" width="9" style="192" customWidth="1"/>
    <col min="529" max="768" width="9.109375" style="192"/>
    <col min="769" max="769" width="5.5546875" style="192" customWidth="1"/>
    <col min="770" max="770" width="44.6640625" style="192" customWidth="1"/>
    <col min="771" max="771" width="6.33203125" style="192" customWidth="1"/>
    <col min="772" max="772" width="7.5546875" style="192" customWidth="1"/>
    <col min="773" max="773" width="3" style="192" customWidth="1"/>
    <col min="774" max="774" width="20" style="192" customWidth="1"/>
    <col min="775" max="775" width="20.44140625" style="192" customWidth="1"/>
    <col min="776" max="776" width="19.44140625" style="192" customWidth="1"/>
    <col min="777" max="777" width="11" style="192" customWidth="1"/>
    <col min="778" max="778" width="10.109375" style="192" customWidth="1"/>
    <col min="779" max="779" width="9.109375" style="192"/>
    <col min="780" max="780" width="16.6640625" style="192" customWidth="1"/>
    <col min="781" max="781" width="9.88671875" style="192" customWidth="1"/>
    <col min="782" max="782" width="2.5546875" style="192" bestFit="1" customWidth="1"/>
    <col min="783" max="783" width="9.109375" style="192"/>
    <col min="784" max="784" width="9" style="192" customWidth="1"/>
    <col min="785" max="1024" width="9.109375" style="192"/>
    <col min="1025" max="1025" width="5.5546875" style="192" customWidth="1"/>
    <col min="1026" max="1026" width="44.6640625" style="192" customWidth="1"/>
    <col min="1027" max="1027" width="6.33203125" style="192" customWidth="1"/>
    <col min="1028" max="1028" width="7.5546875" style="192" customWidth="1"/>
    <col min="1029" max="1029" width="3" style="192" customWidth="1"/>
    <col min="1030" max="1030" width="20" style="192" customWidth="1"/>
    <col min="1031" max="1031" width="20.44140625" style="192" customWidth="1"/>
    <col min="1032" max="1032" width="19.44140625" style="192" customWidth="1"/>
    <col min="1033" max="1033" width="11" style="192" customWidth="1"/>
    <col min="1034" max="1034" width="10.109375" style="192" customWidth="1"/>
    <col min="1035" max="1035" width="9.109375" style="192"/>
    <col min="1036" max="1036" width="16.6640625" style="192" customWidth="1"/>
    <col min="1037" max="1037" width="9.88671875" style="192" customWidth="1"/>
    <col min="1038" max="1038" width="2.5546875" style="192" bestFit="1" customWidth="1"/>
    <col min="1039" max="1039" width="9.109375" style="192"/>
    <col min="1040" max="1040" width="9" style="192" customWidth="1"/>
    <col min="1041" max="1280" width="9.109375" style="192"/>
    <col min="1281" max="1281" width="5.5546875" style="192" customWidth="1"/>
    <col min="1282" max="1282" width="44.6640625" style="192" customWidth="1"/>
    <col min="1283" max="1283" width="6.33203125" style="192" customWidth="1"/>
    <col min="1284" max="1284" width="7.5546875" style="192" customWidth="1"/>
    <col min="1285" max="1285" width="3" style="192" customWidth="1"/>
    <col min="1286" max="1286" width="20" style="192" customWidth="1"/>
    <col min="1287" max="1287" width="20.44140625" style="192" customWidth="1"/>
    <col min="1288" max="1288" width="19.44140625" style="192" customWidth="1"/>
    <col min="1289" max="1289" width="11" style="192" customWidth="1"/>
    <col min="1290" max="1290" width="10.109375" style="192" customWidth="1"/>
    <col min="1291" max="1291" width="9.109375" style="192"/>
    <col min="1292" max="1292" width="16.6640625" style="192" customWidth="1"/>
    <col min="1293" max="1293" width="9.88671875" style="192" customWidth="1"/>
    <col min="1294" max="1294" width="2.5546875" style="192" bestFit="1" customWidth="1"/>
    <col min="1295" max="1295" width="9.109375" style="192"/>
    <col min="1296" max="1296" width="9" style="192" customWidth="1"/>
    <col min="1297" max="1536" width="9.109375" style="192"/>
    <col min="1537" max="1537" width="5.5546875" style="192" customWidth="1"/>
    <col min="1538" max="1538" width="44.6640625" style="192" customWidth="1"/>
    <col min="1539" max="1539" width="6.33203125" style="192" customWidth="1"/>
    <col min="1540" max="1540" width="7.5546875" style="192" customWidth="1"/>
    <col min="1541" max="1541" width="3" style="192" customWidth="1"/>
    <col min="1542" max="1542" width="20" style="192" customWidth="1"/>
    <col min="1543" max="1543" width="20.44140625" style="192" customWidth="1"/>
    <col min="1544" max="1544" width="19.44140625" style="192" customWidth="1"/>
    <col min="1545" max="1545" width="11" style="192" customWidth="1"/>
    <col min="1546" max="1546" width="10.109375" style="192" customWidth="1"/>
    <col min="1547" max="1547" width="9.109375" style="192"/>
    <col min="1548" max="1548" width="16.6640625" style="192" customWidth="1"/>
    <col min="1549" max="1549" width="9.88671875" style="192" customWidth="1"/>
    <col min="1550" max="1550" width="2.5546875" style="192" bestFit="1" customWidth="1"/>
    <col min="1551" max="1551" width="9.109375" style="192"/>
    <col min="1552" max="1552" width="9" style="192" customWidth="1"/>
    <col min="1553" max="1792" width="9.109375" style="192"/>
    <col min="1793" max="1793" width="5.5546875" style="192" customWidth="1"/>
    <col min="1794" max="1794" width="44.6640625" style="192" customWidth="1"/>
    <col min="1795" max="1795" width="6.33203125" style="192" customWidth="1"/>
    <col min="1796" max="1796" width="7.5546875" style="192" customWidth="1"/>
    <col min="1797" max="1797" width="3" style="192" customWidth="1"/>
    <col min="1798" max="1798" width="20" style="192" customWidth="1"/>
    <col min="1799" max="1799" width="20.44140625" style="192" customWidth="1"/>
    <col min="1800" max="1800" width="19.44140625" style="192" customWidth="1"/>
    <col min="1801" max="1801" width="11" style="192" customWidth="1"/>
    <col min="1802" max="1802" width="10.109375" style="192" customWidth="1"/>
    <col min="1803" max="1803" width="9.109375" style="192"/>
    <col min="1804" max="1804" width="16.6640625" style="192" customWidth="1"/>
    <col min="1805" max="1805" width="9.88671875" style="192" customWidth="1"/>
    <col min="1806" max="1806" width="2.5546875" style="192" bestFit="1" customWidth="1"/>
    <col min="1807" max="1807" width="9.109375" style="192"/>
    <col min="1808" max="1808" width="9" style="192" customWidth="1"/>
    <col min="1809" max="2048" width="9.109375" style="192"/>
    <col min="2049" max="2049" width="5.5546875" style="192" customWidth="1"/>
    <col min="2050" max="2050" width="44.6640625" style="192" customWidth="1"/>
    <col min="2051" max="2051" width="6.33203125" style="192" customWidth="1"/>
    <col min="2052" max="2052" width="7.5546875" style="192" customWidth="1"/>
    <col min="2053" max="2053" width="3" style="192" customWidth="1"/>
    <col min="2054" max="2054" width="20" style="192" customWidth="1"/>
    <col min="2055" max="2055" width="20.44140625" style="192" customWidth="1"/>
    <col min="2056" max="2056" width="19.44140625" style="192" customWidth="1"/>
    <col min="2057" max="2057" width="11" style="192" customWidth="1"/>
    <col min="2058" max="2058" width="10.109375" style="192" customWidth="1"/>
    <col min="2059" max="2059" width="9.109375" style="192"/>
    <col min="2060" max="2060" width="16.6640625" style="192" customWidth="1"/>
    <col min="2061" max="2061" width="9.88671875" style="192" customWidth="1"/>
    <col min="2062" max="2062" width="2.5546875" style="192" bestFit="1" customWidth="1"/>
    <col min="2063" max="2063" width="9.109375" style="192"/>
    <col min="2064" max="2064" width="9" style="192" customWidth="1"/>
    <col min="2065" max="2304" width="9.109375" style="192"/>
    <col min="2305" max="2305" width="5.5546875" style="192" customWidth="1"/>
    <col min="2306" max="2306" width="44.6640625" style="192" customWidth="1"/>
    <col min="2307" max="2307" width="6.33203125" style="192" customWidth="1"/>
    <col min="2308" max="2308" width="7.5546875" style="192" customWidth="1"/>
    <col min="2309" max="2309" width="3" style="192" customWidth="1"/>
    <col min="2310" max="2310" width="20" style="192" customWidth="1"/>
    <col min="2311" max="2311" width="20.44140625" style="192" customWidth="1"/>
    <col min="2312" max="2312" width="19.44140625" style="192" customWidth="1"/>
    <col min="2313" max="2313" width="11" style="192" customWidth="1"/>
    <col min="2314" max="2314" width="10.109375" style="192" customWidth="1"/>
    <col min="2315" max="2315" width="9.109375" style="192"/>
    <col min="2316" max="2316" width="16.6640625" style="192" customWidth="1"/>
    <col min="2317" max="2317" width="9.88671875" style="192" customWidth="1"/>
    <col min="2318" max="2318" width="2.5546875" style="192" bestFit="1" customWidth="1"/>
    <col min="2319" max="2319" width="9.109375" style="192"/>
    <col min="2320" max="2320" width="9" style="192" customWidth="1"/>
    <col min="2321" max="2560" width="9.109375" style="192"/>
    <col min="2561" max="2561" width="5.5546875" style="192" customWidth="1"/>
    <col min="2562" max="2562" width="44.6640625" style="192" customWidth="1"/>
    <col min="2563" max="2563" width="6.33203125" style="192" customWidth="1"/>
    <col min="2564" max="2564" width="7.5546875" style="192" customWidth="1"/>
    <col min="2565" max="2565" width="3" style="192" customWidth="1"/>
    <col min="2566" max="2566" width="20" style="192" customWidth="1"/>
    <col min="2567" max="2567" width="20.44140625" style="192" customWidth="1"/>
    <col min="2568" max="2568" width="19.44140625" style="192" customWidth="1"/>
    <col min="2569" max="2569" width="11" style="192" customWidth="1"/>
    <col min="2570" max="2570" width="10.109375" style="192" customWidth="1"/>
    <col min="2571" max="2571" width="9.109375" style="192"/>
    <col min="2572" max="2572" width="16.6640625" style="192" customWidth="1"/>
    <col min="2573" max="2573" width="9.88671875" style="192" customWidth="1"/>
    <col min="2574" max="2574" width="2.5546875" style="192" bestFit="1" customWidth="1"/>
    <col min="2575" max="2575" width="9.109375" style="192"/>
    <col min="2576" max="2576" width="9" style="192" customWidth="1"/>
    <col min="2577" max="2816" width="9.109375" style="192"/>
    <col min="2817" max="2817" width="5.5546875" style="192" customWidth="1"/>
    <col min="2818" max="2818" width="44.6640625" style="192" customWidth="1"/>
    <col min="2819" max="2819" width="6.33203125" style="192" customWidth="1"/>
    <col min="2820" max="2820" width="7.5546875" style="192" customWidth="1"/>
    <col min="2821" max="2821" width="3" style="192" customWidth="1"/>
    <col min="2822" max="2822" width="20" style="192" customWidth="1"/>
    <col min="2823" max="2823" width="20.44140625" style="192" customWidth="1"/>
    <col min="2824" max="2824" width="19.44140625" style="192" customWidth="1"/>
    <col min="2825" max="2825" width="11" style="192" customWidth="1"/>
    <col min="2826" max="2826" width="10.109375" style="192" customWidth="1"/>
    <col min="2827" max="2827" width="9.109375" style="192"/>
    <col min="2828" max="2828" width="16.6640625" style="192" customWidth="1"/>
    <col min="2829" max="2829" width="9.88671875" style="192" customWidth="1"/>
    <col min="2830" max="2830" width="2.5546875" style="192" bestFit="1" customWidth="1"/>
    <col min="2831" max="2831" width="9.109375" style="192"/>
    <col min="2832" max="2832" width="9" style="192" customWidth="1"/>
    <col min="2833" max="3072" width="9.109375" style="192"/>
    <col min="3073" max="3073" width="5.5546875" style="192" customWidth="1"/>
    <col min="3074" max="3074" width="44.6640625" style="192" customWidth="1"/>
    <col min="3075" max="3075" width="6.33203125" style="192" customWidth="1"/>
    <col min="3076" max="3076" width="7.5546875" style="192" customWidth="1"/>
    <col min="3077" max="3077" width="3" style="192" customWidth="1"/>
    <col min="3078" max="3078" width="20" style="192" customWidth="1"/>
    <col min="3079" max="3079" width="20.44140625" style="192" customWidth="1"/>
    <col min="3080" max="3080" width="19.44140625" style="192" customWidth="1"/>
    <col min="3081" max="3081" width="11" style="192" customWidth="1"/>
    <col min="3082" max="3082" width="10.109375" style="192" customWidth="1"/>
    <col min="3083" max="3083" width="9.109375" style="192"/>
    <col min="3084" max="3084" width="16.6640625" style="192" customWidth="1"/>
    <col min="3085" max="3085" width="9.88671875" style="192" customWidth="1"/>
    <col min="3086" max="3086" width="2.5546875" style="192" bestFit="1" customWidth="1"/>
    <col min="3087" max="3087" width="9.109375" style="192"/>
    <col min="3088" max="3088" width="9" style="192" customWidth="1"/>
    <col min="3089" max="3328" width="9.109375" style="192"/>
    <col min="3329" max="3329" width="5.5546875" style="192" customWidth="1"/>
    <col min="3330" max="3330" width="44.6640625" style="192" customWidth="1"/>
    <col min="3331" max="3331" width="6.33203125" style="192" customWidth="1"/>
    <col min="3332" max="3332" width="7.5546875" style="192" customWidth="1"/>
    <col min="3333" max="3333" width="3" style="192" customWidth="1"/>
    <col min="3334" max="3334" width="20" style="192" customWidth="1"/>
    <col min="3335" max="3335" width="20.44140625" style="192" customWidth="1"/>
    <col min="3336" max="3336" width="19.44140625" style="192" customWidth="1"/>
    <col min="3337" max="3337" width="11" style="192" customWidth="1"/>
    <col min="3338" max="3338" width="10.109375" style="192" customWidth="1"/>
    <col min="3339" max="3339" width="9.109375" style="192"/>
    <col min="3340" max="3340" width="16.6640625" style="192" customWidth="1"/>
    <col min="3341" max="3341" width="9.88671875" style="192" customWidth="1"/>
    <col min="3342" max="3342" width="2.5546875" style="192" bestFit="1" customWidth="1"/>
    <col min="3343" max="3343" width="9.109375" style="192"/>
    <col min="3344" max="3344" width="9" style="192" customWidth="1"/>
    <col min="3345" max="3584" width="9.109375" style="192"/>
    <col min="3585" max="3585" width="5.5546875" style="192" customWidth="1"/>
    <col min="3586" max="3586" width="44.6640625" style="192" customWidth="1"/>
    <col min="3587" max="3587" width="6.33203125" style="192" customWidth="1"/>
    <col min="3588" max="3588" width="7.5546875" style="192" customWidth="1"/>
    <col min="3589" max="3589" width="3" style="192" customWidth="1"/>
    <col min="3590" max="3590" width="20" style="192" customWidth="1"/>
    <col min="3591" max="3591" width="20.44140625" style="192" customWidth="1"/>
    <col min="3592" max="3592" width="19.44140625" style="192" customWidth="1"/>
    <col min="3593" max="3593" width="11" style="192" customWidth="1"/>
    <col min="3594" max="3594" width="10.109375" style="192" customWidth="1"/>
    <col min="3595" max="3595" width="9.109375" style="192"/>
    <col min="3596" max="3596" width="16.6640625" style="192" customWidth="1"/>
    <col min="3597" max="3597" width="9.88671875" style="192" customWidth="1"/>
    <col min="3598" max="3598" width="2.5546875" style="192" bestFit="1" customWidth="1"/>
    <col min="3599" max="3599" width="9.109375" style="192"/>
    <col min="3600" max="3600" width="9" style="192" customWidth="1"/>
    <col min="3601" max="3840" width="9.109375" style="192"/>
    <col min="3841" max="3841" width="5.5546875" style="192" customWidth="1"/>
    <col min="3842" max="3842" width="44.6640625" style="192" customWidth="1"/>
    <col min="3843" max="3843" width="6.33203125" style="192" customWidth="1"/>
    <col min="3844" max="3844" width="7.5546875" style="192" customWidth="1"/>
    <col min="3845" max="3845" width="3" style="192" customWidth="1"/>
    <col min="3846" max="3846" width="20" style="192" customWidth="1"/>
    <col min="3847" max="3847" width="20.44140625" style="192" customWidth="1"/>
    <col min="3848" max="3848" width="19.44140625" style="192" customWidth="1"/>
    <col min="3849" max="3849" width="11" style="192" customWidth="1"/>
    <col min="3850" max="3850" width="10.109375" style="192" customWidth="1"/>
    <col min="3851" max="3851" width="9.109375" style="192"/>
    <col min="3852" max="3852" width="16.6640625" style="192" customWidth="1"/>
    <col min="3853" max="3853" width="9.88671875" style="192" customWidth="1"/>
    <col min="3854" max="3854" width="2.5546875" style="192" bestFit="1" customWidth="1"/>
    <col min="3855" max="3855" width="9.109375" style="192"/>
    <col min="3856" max="3856" width="9" style="192" customWidth="1"/>
    <col min="3857" max="4096" width="9.109375" style="192"/>
    <col min="4097" max="4097" width="5.5546875" style="192" customWidth="1"/>
    <col min="4098" max="4098" width="44.6640625" style="192" customWidth="1"/>
    <col min="4099" max="4099" width="6.33203125" style="192" customWidth="1"/>
    <col min="4100" max="4100" width="7.5546875" style="192" customWidth="1"/>
    <col min="4101" max="4101" width="3" style="192" customWidth="1"/>
    <col min="4102" max="4102" width="20" style="192" customWidth="1"/>
    <col min="4103" max="4103" width="20.44140625" style="192" customWidth="1"/>
    <col min="4104" max="4104" width="19.44140625" style="192" customWidth="1"/>
    <col min="4105" max="4105" width="11" style="192" customWidth="1"/>
    <col min="4106" max="4106" width="10.109375" style="192" customWidth="1"/>
    <col min="4107" max="4107" width="9.109375" style="192"/>
    <col min="4108" max="4108" width="16.6640625" style="192" customWidth="1"/>
    <col min="4109" max="4109" width="9.88671875" style="192" customWidth="1"/>
    <col min="4110" max="4110" width="2.5546875" style="192" bestFit="1" customWidth="1"/>
    <col min="4111" max="4111" width="9.109375" style="192"/>
    <col min="4112" max="4112" width="9" style="192" customWidth="1"/>
    <col min="4113" max="4352" width="9.109375" style="192"/>
    <col min="4353" max="4353" width="5.5546875" style="192" customWidth="1"/>
    <col min="4354" max="4354" width="44.6640625" style="192" customWidth="1"/>
    <col min="4355" max="4355" width="6.33203125" style="192" customWidth="1"/>
    <col min="4356" max="4356" width="7.5546875" style="192" customWidth="1"/>
    <col min="4357" max="4357" width="3" style="192" customWidth="1"/>
    <col min="4358" max="4358" width="20" style="192" customWidth="1"/>
    <col min="4359" max="4359" width="20.44140625" style="192" customWidth="1"/>
    <col min="4360" max="4360" width="19.44140625" style="192" customWidth="1"/>
    <col min="4361" max="4361" width="11" style="192" customWidth="1"/>
    <col min="4362" max="4362" width="10.109375" style="192" customWidth="1"/>
    <col min="4363" max="4363" width="9.109375" style="192"/>
    <col min="4364" max="4364" width="16.6640625" style="192" customWidth="1"/>
    <col min="4365" max="4365" width="9.88671875" style="192" customWidth="1"/>
    <col min="4366" max="4366" width="2.5546875" style="192" bestFit="1" customWidth="1"/>
    <col min="4367" max="4367" width="9.109375" style="192"/>
    <col min="4368" max="4368" width="9" style="192" customWidth="1"/>
    <col min="4369" max="4608" width="9.109375" style="192"/>
    <col min="4609" max="4609" width="5.5546875" style="192" customWidth="1"/>
    <col min="4610" max="4610" width="44.6640625" style="192" customWidth="1"/>
    <col min="4611" max="4611" width="6.33203125" style="192" customWidth="1"/>
    <col min="4612" max="4612" width="7.5546875" style="192" customWidth="1"/>
    <col min="4613" max="4613" width="3" style="192" customWidth="1"/>
    <col min="4614" max="4614" width="20" style="192" customWidth="1"/>
    <col min="4615" max="4615" width="20.44140625" style="192" customWidth="1"/>
    <col min="4616" max="4616" width="19.44140625" style="192" customWidth="1"/>
    <col min="4617" max="4617" width="11" style="192" customWidth="1"/>
    <col min="4618" max="4618" width="10.109375" style="192" customWidth="1"/>
    <col min="4619" max="4619" width="9.109375" style="192"/>
    <col min="4620" max="4620" width="16.6640625" style="192" customWidth="1"/>
    <col min="4621" max="4621" width="9.88671875" style="192" customWidth="1"/>
    <col min="4622" max="4622" width="2.5546875" style="192" bestFit="1" customWidth="1"/>
    <col min="4623" max="4623" width="9.109375" style="192"/>
    <col min="4624" max="4624" width="9" style="192" customWidth="1"/>
    <col min="4625" max="4864" width="9.109375" style="192"/>
    <col min="4865" max="4865" width="5.5546875" style="192" customWidth="1"/>
    <col min="4866" max="4866" width="44.6640625" style="192" customWidth="1"/>
    <col min="4867" max="4867" width="6.33203125" style="192" customWidth="1"/>
    <col min="4868" max="4868" width="7.5546875" style="192" customWidth="1"/>
    <col min="4869" max="4869" width="3" style="192" customWidth="1"/>
    <col min="4870" max="4870" width="20" style="192" customWidth="1"/>
    <col min="4871" max="4871" width="20.44140625" style="192" customWidth="1"/>
    <col min="4872" max="4872" width="19.44140625" style="192" customWidth="1"/>
    <col min="4873" max="4873" width="11" style="192" customWidth="1"/>
    <col min="4874" max="4874" width="10.109375" style="192" customWidth="1"/>
    <col min="4875" max="4875" width="9.109375" style="192"/>
    <col min="4876" max="4876" width="16.6640625" style="192" customWidth="1"/>
    <col min="4877" max="4877" width="9.88671875" style="192" customWidth="1"/>
    <col min="4878" max="4878" width="2.5546875" style="192" bestFit="1" customWidth="1"/>
    <col min="4879" max="4879" width="9.109375" style="192"/>
    <col min="4880" max="4880" width="9" style="192" customWidth="1"/>
    <col min="4881" max="5120" width="9.109375" style="192"/>
    <col min="5121" max="5121" width="5.5546875" style="192" customWidth="1"/>
    <col min="5122" max="5122" width="44.6640625" style="192" customWidth="1"/>
    <col min="5123" max="5123" width="6.33203125" style="192" customWidth="1"/>
    <col min="5124" max="5124" width="7.5546875" style="192" customWidth="1"/>
    <col min="5125" max="5125" width="3" style="192" customWidth="1"/>
    <col min="5126" max="5126" width="20" style="192" customWidth="1"/>
    <col min="5127" max="5127" width="20.44140625" style="192" customWidth="1"/>
    <col min="5128" max="5128" width="19.44140625" style="192" customWidth="1"/>
    <col min="5129" max="5129" width="11" style="192" customWidth="1"/>
    <col min="5130" max="5130" width="10.109375" style="192" customWidth="1"/>
    <col min="5131" max="5131" width="9.109375" style="192"/>
    <col min="5132" max="5132" width="16.6640625" style="192" customWidth="1"/>
    <col min="5133" max="5133" width="9.88671875" style="192" customWidth="1"/>
    <col min="5134" max="5134" width="2.5546875" style="192" bestFit="1" customWidth="1"/>
    <col min="5135" max="5135" width="9.109375" style="192"/>
    <col min="5136" max="5136" width="9" style="192" customWidth="1"/>
    <col min="5137" max="5376" width="9.109375" style="192"/>
    <col min="5377" max="5377" width="5.5546875" style="192" customWidth="1"/>
    <col min="5378" max="5378" width="44.6640625" style="192" customWidth="1"/>
    <col min="5379" max="5379" width="6.33203125" style="192" customWidth="1"/>
    <col min="5380" max="5380" width="7.5546875" style="192" customWidth="1"/>
    <col min="5381" max="5381" width="3" style="192" customWidth="1"/>
    <col min="5382" max="5382" width="20" style="192" customWidth="1"/>
    <col min="5383" max="5383" width="20.44140625" style="192" customWidth="1"/>
    <col min="5384" max="5384" width="19.44140625" style="192" customWidth="1"/>
    <col min="5385" max="5385" width="11" style="192" customWidth="1"/>
    <col min="5386" max="5386" width="10.109375" style="192" customWidth="1"/>
    <col min="5387" max="5387" width="9.109375" style="192"/>
    <col min="5388" max="5388" width="16.6640625" style="192" customWidth="1"/>
    <col min="5389" max="5389" width="9.88671875" style="192" customWidth="1"/>
    <col min="5390" max="5390" width="2.5546875" style="192" bestFit="1" customWidth="1"/>
    <col min="5391" max="5391" width="9.109375" style="192"/>
    <col min="5392" max="5392" width="9" style="192" customWidth="1"/>
    <col min="5393" max="5632" width="9.109375" style="192"/>
    <col min="5633" max="5633" width="5.5546875" style="192" customWidth="1"/>
    <col min="5634" max="5634" width="44.6640625" style="192" customWidth="1"/>
    <col min="5635" max="5635" width="6.33203125" style="192" customWidth="1"/>
    <col min="5636" max="5636" width="7.5546875" style="192" customWidth="1"/>
    <col min="5637" max="5637" width="3" style="192" customWidth="1"/>
    <col min="5638" max="5638" width="20" style="192" customWidth="1"/>
    <col min="5639" max="5639" width="20.44140625" style="192" customWidth="1"/>
    <col min="5640" max="5640" width="19.44140625" style="192" customWidth="1"/>
    <col min="5641" max="5641" width="11" style="192" customWidth="1"/>
    <col min="5642" max="5642" width="10.109375" style="192" customWidth="1"/>
    <col min="5643" max="5643" width="9.109375" style="192"/>
    <col min="5644" max="5644" width="16.6640625" style="192" customWidth="1"/>
    <col min="5645" max="5645" width="9.88671875" style="192" customWidth="1"/>
    <col min="5646" max="5646" width="2.5546875" style="192" bestFit="1" customWidth="1"/>
    <col min="5647" max="5647" width="9.109375" style="192"/>
    <col min="5648" max="5648" width="9" style="192" customWidth="1"/>
    <col min="5649" max="5888" width="9.109375" style="192"/>
    <col min="5889" max="5889" width="5.5546875" style="192" customWidth="1"/>
    <col min="5890" max="5890" width="44.6640625" style="192" customWidth="1"/>
    <col min="5891" max="5891" width="6.33203125" style="192" customWidth="1"/>
    <col min="5892" max="5892" width="7.5546875" style="192" customWidth="1"/>
    <col min="5893" max="5893" width="3" style="192" customWidth="1"/>
    <col min="5894" max="5894" width="20" style="192" customWidth="1"/>
    <col min="5895" max="5895" width="20.44140625" style="192" customWidth="1"/>
    <col min="5896" max="5896" width="19.44140625" style="192" customWidth="1"/>
    <col min="5897" max="5897" width="11" style="192" customWidth="1"/>
    <col min="5898" max="5898" width="10.109375" style="192" customWidth="1"/>
    <col min="5899" max="5899" width="9.109375" style="192"/>
    <col min="5900" max="5900" width="16.6640625" style="192" customWidth="1"/>
    <col min="5901" max="5901" width="9.88671875" style="192" customWidth="1"/>
    <col min="5902" max="5902" width="2.5546875" style="192" bestFit="1" customWidth="1"/>
    <col min="5903" max="5903" width="9.109375" style="192"/>
    <col min="5904" max="5904" width="9" style="192" customWidth="1"/>
    <col min="5905" max="6144" width="9.109375" style="192"/>
    <col min="6145" max="6145" width="5.5546875" style="192" customWidth="1"/>
    <col min="6146" max="6146" width="44.6640625" style="192" customWidth="1"/>
    <col min="6147" max="6147" width="6.33203125" style="192" customWidth="1"/>
    <col min="6148" max="6148" width="7.5546875" style="192" customWidth="1"/>
    <col min="6149" max="6149" width="3" style="192" customWidth="1"/>
    <col min="6150" max="6150" width="20" style="192" customWidth="1"/>
    <col min="6151" max="6151" width="20.44140625" style="192" customWidth="1"/>
    <col min="6152" max="6152" width="19.44140625" style="192" customWidth="1"/>
    <col min="6153" max="6153" width="11" style="192" customWidth="1"/>
    <col min="6154" max="6154" width="10.109375" style="192" customWidth="1"/>
    <col min="6155" max="6155" width="9.109375" style="192"/>
    <col min="6156" max="6156" width="16.6640625" style="192" customWidth="1"/>
    <col min="6157" max="6157" width="9.88671875" style="192" customWidth="1"/>
    <col min="6158" max="6158" width="2.5546875" style="192" bestFit="1" customWidth="1"/>
    <col min="6159" max="6159" width="9.109375" style="192"/>
    <col min="6160" max="6160" width="9" style="192" customWidth="1"/>
    <col min="6161" max="6400" width="9.109375" style="192"/>
    <col min="6401" max="6401" width="5.5546875" style="192" customWidth="1"/>
    <col min="6402" max="6402" width="44.6640625" style="192" customWidth="1"/>
    <col min="6403" max="6403" width="6.33203125" style="192" customWidth="1"/>
    <col min="6404" max="6404" width="7.5546875" style="192" customWidth="1"/>
    <col min="6405" max="6405" width="3" style="192" customWidth="1"/>
    <col min="6406" max="6406" width="20" style="192" customWidth="1"/>
    <col min="6407" max="6407" width="20.44140625" style="192" customWidth="1"/>
    <col min="6408" max="6408" width="19.44140625" style="192" customWidth="1"/>
    <col min="6409" max="6409" width="11" style="192" customWidth="1"/>
    <col min="6410" max="6410" width="10.109375" style="192" customWidth="1"/>
    <col min="6411" max="6411" width="9.109375" style="192"/>
    <col min="6412" max="6412" width="16.6640625" style="192" customWidth="1"/>
    <col min="6413" max="6413" width="9.88671875" style="192" customWidth="1"/>
    <col min="6414" max="6414" width="2.5546875" style="192" bestFit="1" customWidth="1"/>
    <col min="6415" max="6415" width="9.109375" style="192"/>
    <col min="6416" max="6416" width="9" style="192" customWidth="1"/>
    <col min="6417" max="6656" width="9.109375" style="192"/>
    <col min="6657" max="6657" width="5.5546875" style="192" customWidth="1"/>
    <col min="6658" max="6658" width="44.6640625" style="192" customWidth="1"/>
    <col min="6659" max="6659" width="6.33203125" style="192" customWidth="1"/>
    <col min="6660" max="6660" width="7.5546875" style="192" customWidth="1"/>
    <col min="6661" max="6661" width="3" style="192" customWidth="1"/>
    <col min="6662" max="6662" width="20" style="192" customWidth="1"/>
    <col min="6663" max="6663" width="20.44140625" style="192" customWidth="1"/>
    <col min="6664" max="6664" width="19.44140625" style="192" customWidth="1"/>
    <col min="6665" max="6665" width="11" style="192" customWidth="1"/>
    <col min="6666" max="6666" width="10.109375" style="192" customWidth="1"/>
    <col min="6667" max="6667" width="9.109375" style="192"/>
    <col min="6668" max="6668" width="16.6640625" style="192" customWidth="1"/>
    <col min="6669" max="6669" width="9.88671875" style="192" customWidth="1"/>
    <col min="6670" max="6670" width="2.5546875" style="192" bestFit="1" customWidth="1"/>
    <col min="6671" max="6671" width="9.109375" style="192"/>
    <col min="6672" max="6672" width="9" style="192" customWidth="1"/>
    <col min="6673" max="6912" width="9.109375" style="192"/>
    <col min="6913" max="6913" width="5.5546875" style="192" customWidth="1"/>
    <col min="6914" max="6914" width="44.6640625" style="192" customWidth="1"/>
    <col min="6915" max="6915" width="6.33203125" style="192" customWidth="1"/>
    <col min="6916" max="6916" width="7.5546875" style="192" customWidth="1"/>
    <col min="6917" max="6917" width="3" style="192" customWidth="1"/>
    <col min="6918" max="6918" width="20" style="192" customWidth="1"/>
    <col min="6919" max="6919" width="20.44140625" style="192" customWidth="1"/>
    <col min="6920" max="6920" width="19.44140625" style="192" customWidth="1"/>
    <col min="6921" max="6921" width="11" style="192" customWidth="1"/>
    <col min="6922" max="6922" width="10.109375" style="192" customWidth="1"/>
    <col min="6923" max="6923" width="9.109375" style="192"/>
    <col min="6924" max="6924" width="16.6640625" style="192" customWidth="1"/>
    <col min="6925" max="6925" width="9.88671875" style="192" customWidth="1"/>
    <col min="6926" max="6926" width="2.5546875" style="192" bestFit="1" customWidth="1"/>
    <col min="6927" max="6927" width="9.109375" style="192"/>
    <col min="6928" max="6928" width="9" style="192" customWidth="1"/>
    <col min="6929" max="7168" width="9.109375" style="192"/>
    <col min="7169" max="7169" width="5.5546875" style="192" customWidth="1"/>
    <col min="7170" max="7170" width="44.6640625" style="192" customWidth="1"/>
    <col min="7171" max="7171" width="6.33203125" style="192" customWidth="1"/>
    <col min="7172" max="7172" width="7.5546875" style="192" customWidth="1"/>
    <col min="7173" max="7173" width="3" style="192" customWidth="1"/>
    <col min="7174" max="7174" width="20" style="192" customWidth="1"/>
    <col min="7175" max="7175" width="20.44140625" style="192" customWidth="1"/>
    <col min="7176" max="7176" width="19.44140625" style="192" customWidth="1"/>
    <col min="7177" max="7177" width="11" style="192" customWidth="1"/>
    <col min="7178" max="7178" width="10.109375" style="192" customWidth="1"/>
    <col min="7179" max="7179" width="9.109375" style="192"/>
    <col min="7180" max="7180" width="16.6640625" style="192" customWidth="1"/>
    <col min="7181" max="7181" width="9.88671875" style="192" customWidth="1"/>
    <col min="7182" max="7182" width="2.5546875" style="192" bestFit="1" customWidth="1"/>
    <col min="7183" max="7183" width="9.109375" style="192"/>
    <col min="7184" max="7184" width="9" style="192" customWidth="1"/>
    <col min="7185" max="7424" width="9.109375" style="192"/>
    <col min="7425" max="7425" width="5.5546875" style="192" customWidth="1"/>
    <col min="7426" max="7426" width="44.6640625" style="192" customWidth="1"/>
    <col min="7427" max="7427" width="6.33203125" style="192" customWidth="1"/>
    <col min="7428" max="7428" width="7.5546875" style="192" customWidth="1"/>
    <col min="7429" max="7429" width="3" style="192" customWidth="1"/>
    <col min="7430" max="7430" width="20" style="192" customWidth="1"/>
    <col min="7431" max="7431" width="20.44140625" style="192" customWidth="1"/>
    <col min="7432" max="7432" width="19.44140625" style="192" customWidth="1"/>
    <col min="7433" max="7433" width="11" style="192" customWidth="1"/>
    <col min="7434" max="7434" width="10.109375" style="192" customWidth="1"/>
    <col min="7435" max="7435" width="9.109375" style="192"/>
    <col min="7436" max="7436" width="16.6640625" style="192" customWidth="1"/>
    <col min="7437" max="7437" width="9.88671875" style="192" customWidth="1"/>
    <col min="7438" max="7438" width="2.5546875" style="192" bestFit="1" customWidth="1"/>
    <col min="7439" max="7439" width="9.109375" style="192"/>
    <col min="7440" max="7440" width="9" style="192" customWidth="1"/>
    <col min="7441" max="7680" width="9.109375" style="192"/>
    <col min="7681" max="7681" width="5.5546875" style="192" customWidth="1"/>
    <col min="7682" max="7682" width="44.6640625" style="192" customWidth="1"/>
    <col min="7683" max="7683" width="6.33203125" style="192" customWidth="1"/>
    <col min="7684" max="7684" width="7.5546875" style="192" customWidth="1"/>
    <col min="7685" max="7685" width="3" style="192" customWidth="1"/>
    <col min="7686" max="7686" width="20" style="192" customWidth="1"/>
    <col min="7687" max="7687" width="20.44140625" style="192" customWidth="1"/>
    <col min="7688" max="7688" width="19.44140625" style="192" customWidth="1"/>
    <col min="7689" max="7689" width="11" style="192" customWidth="1"/>
    <col min="7690" max="7690" width="10.109375" style="192" customWidth="1"/>
    <col min="7691" max="7691" width="9.109375" style="192"/>
    <col min="7692" max="7692" width="16.6640625" style="192" customWidth="1"/>
    <col min="7693" max="7693" width="9.88671875" style="192" customWidth="1"/>
    <col min="7694" max="7694" width="2.5546875" style="192" bestFit="1" customWidth="1"/>
    <col min="7695" max="7695" width="9.109375" style="192"/>
    <col min="7696" max="7696" width="9" style="192" customWidth="1"/>
    <col min="7697" max="7936" width="9.109375" style="192"/>
    <col min="7937" max="7937" width="5.5546875" style="192" customWidth="1"/>
    <col min="7938" max="7938" width="44.6640625" style="192" customWidth="1"/>
    <col min="7939" max="7939" width="6.33203125" style="192" customWidth="1"/>
    <col min="7940" max="7940" width="7.5546875" style="192" customWidth="1"/>
    <col min="7941" max="7941" width="3" style="192" customWidth="1"/>
    <col min="7942" max="7942" width="20" style="192" customWidth="1"/>
    <col min="7943" max="7943" width="20.44140625" style="192" customWidth="1"/>
    <col min="7944" max="7944" width="19.44140625" style="192" customWidth="1"/>
    <col min="7945" max="7945" width="11" style="192" customWidth="1"/>
    <col min="7946" max="7946" width="10.109375" style="192" customWidth="1"/>
    <col min="7947" max="7947" width="9.109375" style="192"/>
    <col min="7948" max="7948" width="16.6640625" style="192" customWidth="1"/>
    <col min="7949" max="7949" width="9.88671875" style="192" customWidth="1"/>
    <col min="7950" max="7950" width="2.5546875" style="192" bestFit="1" customWidth="1"/>
    <col min="7951" max="7951" width="9.109375" style="192"/>
    <col min="7952" max="7952" width="9" style="192" customWidth="1"/>
    <col min="7953" max="8192" width="9.109375" style="192"/>
    <col min="8193" max="8193" width="5.5546875" style="192" customWidth="1"/>
    <col min="8194" max="8194" width="44.6640625" style="192" customWidth="1"/>
    <col min="8195" max="8195" width="6.33203125" style="192" customWidth="1"/>
    <col min="8196" max="8196" width="7.5546875" style="192" customWidth="1"/>
    <col min="8197" max="8197" width="3" style="192" customWidth="1"/>
    <col min="8198" max="8198" width="20" style="192" customWidth="1"/>
    <col min="8199" max="8199" width="20.44140625" style="192" customWidth="1"/>
    <col min="8200" max="8200" width="19.44140625" style="192" customWidth="1"/>
    <col min="8201" max="8201" width="11" style="192" customWidth="1"/>
    <col min="8202" max="8202" width="10.109375" style="192" customWidth="1"/>
    <col min="8203" max="8203" width="9.109375" style="192"/>
    <col min="8204" max="8204" width="16.6640625" style="192" customWidth="1"/>
    <col min="8205" max="8205" width="9.88671875" style="192" customWidth="1"/>
    <col min="8206" max="8206" width="2.5546875" style="192" bestFit="1" customWidth="1"/>
    <col min="8207" max="8207" width="9.109375" style="192"/>
    <col min="8208" max="8208" width="9" style="192" customWidth="1"/>
    <col min="8209" max="8448" width="9.109375" style="192"/>
    <col min="8449" max="8449" width="5.5546875" style="192" customWidth="1"/>
    <col min="8450" max="8450" width="44.6640625" style="192" customWidth="1"/>
    <col min="8451" max="8451" width="6.33203125" style="192" customWidth="1"/>
    <col min="8452" max="8452" width="7.5546875" style="192" customWidth="1"/>
    <col min="8453" max="8453" width="3" style="192" customWidth="1"/>
    <col min="8454" max="8454" width="20" style="192" customWidth="1"/>
    <col min="8455" max="8455" width="20.44140625" style="192" customWidth="1"/>
    <col min="8456" max="8456" width="19.44140625" style="192" customWidth="1"/>
    <col min="8457" max="8457" width="11" style="192" customWidth="1"/>
    <col min="8458" max="8458" width="10.109375" style="192" customWidth="1"/>
    <col min="8459" max="8459" width="9.109375" style="192"/>
    <col min="8460" max="8460" width="16.6640625" style="192" customWidth="1"/>
    <col min="8461" max="8461" width="9.88671875" style="192" customWidth="1"/>
    <col min="8462" max="8462" width="2.5546875" style="192" bestFit="1" customWidth="1"/>
    <col min="8463" max="8463" width="9.109375" style="192"/>
    <col min="8464" max="8464" width="9" style="192" customWidth="1"/>
    <col min="8465" max="8704" width="9.109375" style="192"/>
    <col min="8705" max="8705" width="5.5546875" style="192" customWidth="1"/>
    <col min="8706" max="8706" width="44.6640625" style="192" customWidth="1"/>
    <col min="8707" max="8707" width="6.33203125" style="192" customWidth="1"/>
    <col min="8708" max="8708" width="7.5546875" style="192" customWidth="1"/>
    <col min="8709" max="8709" width="3" style="192" customWidth="1"/>
    <col min="8710" max="8710" width="20" style="192" customWidth="1"/>
    <col min="8711" max="8711" width="20.44140625" style="192" customWidth="1"/>
    <col min="8712" max="8712" width="19.44140625" style="192" customWidth="1"/>
    <col min="8713" max="8713" width="11" style="192" customWidth="1"/>
    <col min="8714" max="8714" width="10.109375" style="192" customWidth="1"/>
    <col min="8715" max="8715" width="9.109375" style="192"/>
    <col min="8716" max="8716" width="16.6640625" style="192" customWidth="1"/>
    <col min="8717" max="8717" width="9.88671875" style="192" customWidth="1"/>
    <col min="8718" max="8718" width="2.5546875" style="192" bestFit="1" customWidth="1"/>
    <col min="8719" max="8719" width="9.109375" style="192"/>
    <col min="8720" max="8720" width="9" style="192" customWidth="1"/>
    <col min="8721" max="8960" width="9.109375" style="192"/>
    <col min="8961" max="8961" width="5.5546875" style="192" customWidth="1"/>
    <col min="8962" max="8962" width="44.6640625" style="192" customWidth="1"/>
    <col min="8963" max="8963" width="6.33203125" style="192" customWidth="1"/>
    <col min="8964" max="8964" width="7.5546875" style="192" customWidth="1"/>
    <col min="8965" max="8965" width="3" style="192" customWidth="1"/>
    <col min="8966" max="8966" width="20" style="192" customWidth="1"/>
    <col min="8967" max="8967" width="20.44140625" style="192" customWidth="1"/>
    <col min="8968" max="8968" width="19.44140625" style="192" customWidth="1"/>
    <col min="8969" max="8969" width="11" style="192" customWidth="1"/>
    <col min="8970" max="8970" width="10.109375" style="192" customWidth="1"/>
    <col min="8971" max="8971" width="9.109375" style="192"/>
    <col min="8972" max="8972" width="16.6640625" style="192" customWidth="1"/>
    <col min="8973" max="8973" width="9.88671875" style="192" customWidth="1"/>
    <col min="8974" max="8974" width="2.5546875" style="192" bestFit="1" customWidth="1"/>
    <col min="8975" max="8975" width="9.109375" style="192"/>
    <col min="8976" max="8976" width="9" style="192" customWidth="1"/>
    <col min="8977" max="9216" width="9.109375" style="192"/>
    <col min="9217" max="9217" width="5.5546875" style="192" customWidth="1"/>
    <col min="9218" max="9218" width="44.6640625" style="192" customWidth="1"/>
    <col min="9219" max="9219" width="6.33203125" style="192" customWidth="1"/>
    <col min="9220" max="9220" width="7.5546875" style="192" customWidth="1"/>
    <col min="9221" max="9221" width="3" style="192" customWidth="1"/>
    <col min="9222" max="9222" width="20" style="192" customWidth="1"/>
    <col min="9223" max="9223" width="20.44140625" style="192" customWidth="1"/>
    <col min="9224" max="9224" width="19.44140625" style="192" customWidth="1"/>
    <col min="9225" max="9225" width="11" style="192" customWidth="1"/>
    <col min="9226" max="9226" width="10.109375" style="192" customWidth="1"/>
    <col min="9227" max="9227" width="9.109375" style="192"/>
    <col min="9228" max="9228" width="16.6640625" style="192" customWidth="1"/>
    <col min="9229" max="9229" width="9.88671875" style="192" customWidth="1"/>
    <col min="9230" max="9230" width="2.5546875" style="192" bestFit="1" customWidth="1"/>
    <col min="9231" max="9231" width="9.109375" style="192"/>
    <col min="9232" max="9232" width="9" style="192" customWidth="1"/>
    <col min="9233" max="9472" width="9.109375" style="192"/>
    <col min="9473" max="9473" width="5.5546875" style="192" customWidth="1"/>
    <col min="9474" max="9474" width="44.6640625" style="192" customWidth="1"/>
    <col min="9475" max="9475" width="6.33203125" style="192" customWidth="1"/>
    <col min="9476" max="9476" width="7.5546875" style="192" customWidth="1"/>
    <col min="9477" max="9477" width="3" style="192" customWidth="1"/>
    <col min="9478" max="9478" width="20" style="192" customWidth="1"/>
    <col min="9479" max="9479" width="20.44140625" style="192" customWidth="1"/>
    <col min="9480" max="9480" width="19.44140625" style="192" customWidth="1"/>
    <col min="9481" max="9481" width="11" style="192" customWidth="1"/>
    <col min="9482" max="9482" width="10.109375" style="192" customWidth="1"/>
    <col min="9483" max="9483" width="9.109375" style="192"/>
    <col min="9484" max="9484" width="16.6640625" style="192" customWidth="1"/>
    <col min="9485" max="9485" width="9.88671875" style="192" customWidth="1"/>
    <col min="9486" max="9486" width="2.5546875" style="192" bestFit="1" customWidth="1"/>
    <col min="9487" max="9487" width="9.109375" style="192"/>
    <col min="9488" max="9488" width="9" style="192" customWidth="1"/>
    <col min="9489" max="9728" width="9.109375" style="192"/>
    <col min="9729" max="9729" width="5.5546875" style="192" customWidth="1"/>
    <col min="9730" max="9730" width="44.6640625" style="192" customWidth="1"/>
    <col min="9731" max="9731" width="6.33203125" style="192" customWidth="1"/>
    <col min="9732" max="9732" width="7.5546875" style="192" customWidth="1"/>
    <col min="9733" max="9733" width="3" style="192" customWidth="1"/>
    <col min="9734" max="9734" width="20" style="192" customWidth="1"/>
    <col min="9735" max="9735" width="20.44140625" style="192" customWidth="1"/>
    <col min="9736" max="9736" width="19.44140625" style="192" customWidth="1"/>
    <col min="9737" max="9737" width="11" style="192" customWidth="1"/>
    <col min="9738" max="9738" width="10.109375" style="192" customWidth="1"/>
    <col min="9739" max="9739" width="9.109375" style="192"/>
    <col min="9740" max="9740" width="16.6640625" style="192" customWidth="1"/>
    <col min="9741" max="9741" width="9.88671875" style="192" customWidth="1"/>
    <col min="9742" max="9742" width="2.5546875" style="192" bestFit="1" customWidth="1"/>
    <col min="9743" max="9743" width="9.109375" style="192"/>
    <col min="9744" max="9744" width="9" style="192" customWidth="1"/>
    <col min="9745" max="9984" width="9.109375" style="192"/>
    <col min="9985" max="9985" width="5.5546875" style="192" customWidth="1"/>
    <col min="9986" max="9986" width="44.6640625" style="192" customWidth="1"/>
    <col min="9987" max="9987" width="6.33203125" style="192" customWidth="1"/>
    <col min="9988" max="9988" width="7.5546875" style="192" customWidth="1"/>
    <col min="9989" max="9989" width="3" style="192" customWidth="1"/>
    <col min="9990" max="9990" width="20" style="192" customWidth="1"/>
    <col min="9991" max="9991" width="20.44140625" style="192" customWidth="1"/>
    <col min="9992" max="9992" width="19.44140625" style="192" customWidth="1"/>
    <col min="9993" max="9993" width="11" style="192" customWidth="1"/>
    <col min="9994" max="9994" width="10.109375" style="192" customWidth="1"/>
    <col min="9995" max="9995" width="9.109375" style="192"/>
    <col min="9996" max="9996" width="16.6640625" style="192" customWidth="1"/>
    <col min="9997" max="9997" width="9.88671875" style="192" customWidth="1"/>
    <col min="9998" max="9998" width="2.5546875" style="192" bestFit="1" customWidth="1"/>
    <col min="9999" max="9999" width="9.109375" style="192"/>
    <col min="10000" max="10000" width="9" style="192" customWidth="1"/>
    <col min="10001" max="10240" width="9.109375" style="192"/>
    <col min="10241" max="10241" width="5.5546875" style="192" customWidth="1"/>
    <col min="10242" max="10242" width="44.6640625" style="192" customWidth="1"/>
    <col min="10243" max="10243" width="6.33203125" style="192" customWidth="1"/>
    <col min="10244" max="10244" width="7.5546875" style="192" customWidth="1"/>
    <col min="10245" max="10245" width="3" style="192" customWidth="1"/>
    <col min="10246" max="10246" width="20" style="192" customWidth="1"/>
    <col min="10247" max="10247" width="20.44140625" style="192" customWidth="1"/>
    <col min="10248" max="10248" width="19.44140625" style="192" customWidth="1"/>
    <col min="10249" max="10249" width="11" style="192" customWidth="1"/>
    <col min="10250" max="10250" width="10.109375" style="192" customWidth="1"/>
    <col min="10251" max="10251" width="9.109375" style="192"/>
    <col min="10252" max="10252" width="16.6640625" style="192" customWidth="1"/>
    <col min="10253" max="10253" width="9.88671875" style="192" customWidth="1"/>
    <col min="10254" max="10254" width="2.5546875" style="192" bestFit="1" customWidth="1"/>
    <col min="10255" max="10255" width="9.109375" style="192"/>
    <col min="10256" max="10256" width="9" style="192" customWidth="1"/>
    <col min="10257" max="10496" width="9.109375" style="192"/>
    <col min="10497" max="10497" width="5.5546875" style="192" customWidth="1"/>
    <col min="10498" max="10498" width="44.6640625" style="192" customWidth="1"/>
    <col min="10499" max="10499" width="6.33203125" style="192" customWidth="1"/>
    <col min="10500" max="10500" width="7.5546875" style="192" customWidth="1"/>
    <col min="10501" max="10501" width="3" style="192" customWidth="1"/>
    <col min="10502" max="10502" width="20" style="192" customWidth="1"/>
    <col min="10503" max="10503" width="20.44140625" style="192" customWidth="1"/>
    <col min="10504" max="10504" width="19.44140625" style="192" customWidth="1"/>
    <col min="10505" max="10505" width="11" style="192" customWidth="1"/>
    <col min="10506" max="10506" width="10.109375" style="192" customWidth="1"/>
    <col min="10507" max="10507" width="9.109375" style="192"/>
    <col min="10508" max="10508" width="16.6640625" style="192" customWidth="1"/>
    <col min="10509" max="10509" width="9.88671875" style="192" customWidth="1"/>
    <col min="10510" max="10510" width="2.5546875" style="192" bestFit="1" customWidth="1"/>
    <col min="10511" max="10511" width="9.109375" style="192"/>
    <col min="10512" max="10512" width="9" style="192" customWidth="1"/>
    <col min="10513" max="10752" width="9.109375" style="192"/>
    <col min="10753" max="10753" width="5.5546875" style="192" customWidth="1"/>
    <col min="10754" max="10754" width="44.6640625" style="192" customWidth="1"/>
    <col min="10755" max="10755" width="6.33203125" style="192" customWidth="1"/>
    <col min="10756" max="10756" width="7.5546875" style="192" customWidth="1"/>
    <col min="10757" max="10757" width="3" style="192" customWidth="1"/>
    <col min="10758" max="10758" width="20" style="192" customWidth="1"/>
    <col min="10759" max="10759" width="20.44140625" style="192" customWidth="1"/>
    <col min="10760" max="10760" width="19.44140625" style="192" customWidth="1"/>
    <col min="10761" max="10761" width="11" style="192" customWidth="1"/>
    <col min="10762" max="10762" width="10.109375" style="192" customWidth="1"/>
    <col min="10763" max="10763" width="9.109375" style="192"/>
    <col min="10764" max="10764" width="16.6640625" style="192" customWidth="1"/>
    <col min="10765" max="10765" width="9.88671875" style="192" customWidth="1"/>
    <col min="10766" max="10766" width="2.5546875" style="192" bestFit="1" customWidth="1"/>
    <col min="10767" max="10767" width="9.109375" style="192"/>
    <col min="10768" max="10768" width="9" style="192" customWidth="1"/>
    <col min="10769" max="11008" width="9.109375" style="192"/>
    <col min="11009" max="11009" width="5.5546875" style="192" customWidth="1"/>
    <col min="11010" max="11010" width="44.6640625" style="192" customWidth="1"/>
    <col min="11011" max="11011" width="6.33203125" style="192" customWidth="1"/>
    <col min="11012" max="11012" width="7.5546875" style="192" customWidth="1"/>
    <col min="11013" max="11013" width="3" style="192" customWidth="1"/>
    <col min="11014" max="11014" width="20" style="192" customWidth="1"/>
    <col min="11015" max="11015" width="20.44140625" style="192" customWidth="1"/>
    <col min="11016" max="11016" width="19.44140625" style="192" customWidth="1"/>
    <col min="11017" max="11017" width="11" style="192" customWidth="1"/>
    <col min="11018" max="11018" width="10.109375" style="192" customWidth="1"/>
    <col min="11019" max="11019" width="9.109375" style="192"/>
    <col min="11020" max="11020" width="16.6640625" style="192" customWidth="1"/>
    <col min="11021" max="11021" width="9.88671875" style="192" customWidth="1"/>
    <col min="11022" max="11022" width="2.5546875" style="192" bestFit="1" customWidth="1"/>
    <col min="11023" max="11023" width="9.109375" style="192"/>
    <col min="11024" max="11024" width="9" style="192" customWidth="1"/>
    <col min="11025" max="11264" width="9.109375" style="192"/>
    <col min="11265" max="11265" width="5.5546875" style="192" customWidth="1"/>
    <col min="11266" max="11266" width="44.6640625" style="192" customWidth="1"/>
    <col min="11267" max="11267" width="6.33203125" style="192" customWidth="1"/>
    <col min="11268" max="11268" width="7.5546875" style="192" customWidth="1"/>
    <col min="11269" max="11269" width="3" style="192" customWidth="1"/>
    <col min="11270" max="11270" width="20" style="192" customWidth="1"/>
    <col min="11271" max="11271" width="20.44140625" style="192" customWidth="1"/>
    <col min="11272" max="11272" width="19.44140625" style="192" customWidth="1"/>
    <col min="11273" max="11273" width="11" style="192" customWidth="1"/>
    <col min="11274" max="11274" width="10.109375" style="192" customWidth="1"/>
    <col min="11275" max="11275" width="9.109375" style="192"/>
    <col min="11276" max="11276" width="16.6640625" style="192" customWidth="1"/>
    <col min="11277" max="11277" width="9.88671875" style="192" customWidth="1"/>
    <col min="11278" max="11278" width="2.5546875" style="192" bestFit="1" customWidth="1"/>
    <col min="11279" max="11279" width="9.109375" style="192"/>
    <col min="11280" max="11280" width="9" style="192" customWidth="1"/>
    <col min="11281" max="11520" width="9.109375" style="192"/>
    <col min="11521" max="11521" width="5.5546875" style="192" customWidth="1"/>
    <col min="11522" max="11522" width="44.6640625" style="192" customWidth="1"/>
    <col min="11523" max="11523" width="6.33203125" style="192" customWidth="1"/>
    <col min="11524" max="11524" width="7.5546875" style="192" customWidth="1"/>
    <col min="11525" max="11525" width="3" style="192" customWidth="1"/>
    <col min="11526" max="11526" width="20" style="192" customWidth="1"/>
    <col min="11527" max="11527" width="20.44140625" style="192" customWidth="1"/>
    <col min="11528" max="11528" width="19.44140625" style="192" customWidth="1"/>
    <col min="11529" max="11529" width="11" style="192" customWidth="1"/>
    <col min="11530" max="11530" width="10.109375" style="192" customWidth="1"/>
    <col min="11531" max="11531" width="9.109375" style="192"/>
    <col min="11532" max="11532" width="16.6640625" style="192" customWidth="1"/>
    <col min="11533" max="11533" width="9.88671875" style="192" customWidth="1"/>
    <col min="11534" max="11534" width="2.5546875" style="192" bestFit="1" customWidth="1"/>
    <col min="11535" max="11535" width="9.109375" style="192"/>
    <col min="11536" max="11536" width="9" style="192" customWidth="1"/>
    <col min="11537" max="11776" width="9.109375" style="192"/>
    <col min="11777" max="11777" width="5.5546875" style="192" customWidth="1"/>
    <col min="11778" max="11778" width="44.6640625" style="192" customWidth="1"/>
    <col min="11779" max="11779" width="6.33203125" style="192" customWidth="1"/>
    <col min="11780" max="11780" width="7.5546875" style="192" customWidth="1"/>
    <col min="11781" max="11781" width="3" style="192" customWidth="1"/>
    <col min="11782" max="11782" width="20" style="192" customWidth="1"/>
    <col min="11783" max="11783" width="20.44140625" style="192" customWidth="1"/>
    <col min="11784" max="11784" width="19.44140625" style="192" customWidth="1"/>
    <col min="11785" max="11785" width="11" style="192" customWidth="1"/>
    <col min="11786" max="11786" width="10.109375" style="192" customWidth="1"/>
    <col min="11787" max="11787" width="9.109375" style="192"/>
    <col min="11788" max="11788" width="16.6640625" style="192" customWidth="1"/>
    <col min="11789" max="11789" width="9.88671875" style="192" customWidth="1"/>
    <col min="11790" max="11790" width="2.5546875" style="192" bestFit="1" customWidth="1"/>
    <col min="11791" max="11791" width="9.109375" style="192"/>
    <col min="11792" max="11792" width="9" style="192" customWidth="1"/>
    <col min="11793" max="12032" width="9.109375" style="192"/>
    <col min="12033" max="12033" width="5.5546875" style="192" customWidth="1"/>
    <col min="12034" max="12034" width="44.6640625" style="192" customWidth="1"/>
    <col min="12035" max="12035" width="6.33203125" style="192" customWidth="1"/>
    <col min="12036" max="12036" width="7.5546875" style="192" customWidth="1"/>
    <col min="12037" max="12037" width="3" style="192" customWidth="1"/>
    <col min="12038" max="12038" width="20" style="192" customWidth="1"/>
    <col min="12039" max="12039" width="20.44140625" style="192" customWidth="1"/>
    <col min="12040" max="12040" width="19.44140625" style="192" customWidth="1"/>
    <col min="12041" max="12041" width="11" style="192" customWidth="1"/>
    <col min="12042" max="12042" width="10.109375" style="192" customWidth="1"/>
    <col min="12043" max="12043" width="9.109375" style="192"/>
    <col min="12044" max="12044" width="16.6640625" style="192" customWidth="1"/>
    <col min="12045" max="12045" width="9.88671875" style="192" customWidth="1"/>
    <col min="12046" max="12046" width="2.5546875" style="192" bestFit="1" customWidth="1"/>
    <col min="12047" max="12047" width="9.109375" style="192"/>
    <col min="12048" max="12048" width="9" style="192" customWidth="1"/>
    <col min="12049" max="12288" width="9.109375" style="192"/>
    <col min="12289" max="12289" width="5.5546875" style="192" customWidth="1"/>
    <col min="12290" max="12290" width="44.6640625" style="192" customWidth="1"/>
    <col min="12291" max="12291" width="6.33203125" style="192" customWidth="1"/>
    <col min="12292" max="12292" width="7.5546875" style="192" customWidth="1"/>
    <col min="12293" max="12293" width="3" style="192" customWidth="1"/>
    <col min="12294" max="12294" width="20" style="192" customWidth="1"/>
    <col min="12295" max="12295" width="20.44140625" style="192" customWidth="1"/>
    <col min="12296" max="12296" width="19.44140625" style="192" customWidth="1"/>
    <col min="12297" max="12297" width="11" style="192" customWidth="1"/>
    <col min="12298" max="12298" width="10.109375" style="192" customWidth="1"/>
    <col min="12299" max="12299" width="9.109375" style="192"/>
    <col min="12300" max="12300" width="16.6640625" style="192" customWidth="1"/>
    <col min="12301" max="12301" width="9.88671875" style="192" customWidth="1"/>
    <col min="12302" max="12302" width="2.5546875" style="192" bestFit="1" customWidth="1"/>
    <col min="12303" max="12303" width="9.109375" style="192"/>
    <col min="12304" max="12304" width="9" style="192" customWidth="1"/>
    <col min="12305" max="12544" width="9.109375" style="192"/>
    <col min="12545" max="12545" width="5.5546875" style="192" customWidth="1"/>
    <col min="12546" max="12546" width="44.6640625" style="192" customWidth="1"/>
    <col min="12547" max="12547" width="6.33203125" style="192" customWidth="1"/>
    <col min="12548" max="12548" width="7.5546875" style="192" customWidth="1"/>
    <col min="12549" max="12549" width="3" style="192" customWidth="1"/>
    <col min="12550" max="12550" width="20" style="192" customWidth="1"/>
    <col min="12551" max="12551" width="20.44140625" style="192" customWidth="1"/>
    <col min="12552" max="12552" width="19.44140625" style="192" customWidth="1"/>
    <col min="12553" max="12553" width="11" style="192" customWidth="1"/>
    <col min="12554" max="12554" width="10.109375" style="192" customWidth="1"/>
    <col min="12555" max="12555" width="9.109375" style="192"/>
    <col min="12556" max="12556" width="16.6640625" style="192" customWidth="1"/>
    <col min="12557" max="12557" width="9.88671875" style="192" customWidth="1"/>
    <col min="12558" max="12558" width="2.5546875" style="192" bestFit="1" customWidth="1"/>
    <col min="12559" max="12559" width="9.109375" style="192"/>
    <col min="12560" max="12560" width="9" style="192" customWidth="1"/>
    <col min="12561" max="12800" width="9.109375" style="192"/>
    <col min="12801" max="12801" width="5.5546875" style="192" customWidth="1"/>
    <col min="12802" max="12802" width="44.6640625" style="192" customWidth="1"/>
    <col min="12803" max="12803" width="6.33203125" style="192" customWidth="1"/>
    <col min="12804" max="12804" width="7.5546875" style="192" customWidth="1"/>
    <col min="12805" max="12805" width="3" style="192" customWidth="1"/>
    <col min="12806" max="12806" width="20" style="192" customWidth="1"/>
    <col min="12807" max="12807" width="20.44140625" style="192" customWidth="1"/>
    <col min="12808" max="12808" width="19.44140625" style="192" customWidth="1"/>
    <col min="12809" max="12809" width="11" style="192" customWidth="1"/>
    <col min="12810" max="12810" width="10.109375" style="192" customWidth="1"/>
    <col min="12811" max="12811" width="9.109375" style="192"/>
    <col min="12812" max="12812" width="16.6640625" style="192" customWidth="1"/>
    <col min="12813" max="12813" width="9.88671875" style="192" customWidth="1"/>
    <col min="12814" max="12814" width="2.5546875" style="192" bestFit="1" customWidth="1"/>
    <col min="12815" max="12815" width="9.109375" style="192"/>
    <col min="12816" max="12816" width="9" style="192" customWidth="1"/>
    <col min="12817" max="13056" width="9.109375" style="192"/>
    <col min="13057" max="13057" width="5.5546875" style="192" customWidth="1"/>
    <col min="13058" max="13058" width="44.6640625" style="192" customWidth="1"/>
    <col min="13059" max="13059" width="6.33203125" style="192" customWidth="1"/>
    <col min="13060" max="13060" width="7.5546875" style="192" customWidth="1"/>
    <col min="13061" max="13061" width="3" style="192" customWidth="1"/>
    <col min="13062" max="13062" width="20" style="192" customWidth="1"/>
    <col min="13063" max="13063" width="20.44140625" style="192" customWidth="1"/>
    <col min="13064" max="13064" width="19.44140625" style="192" customWidth="1"/>
    <col min="13065" max="13065" width="11" style="192" customWidth="1"/>
    <col min="13066" max="13066" width="10.109375" style="192" customWidth="1"/>
    <col min="13067" max="13067" width="9.109375" style="192"/>
    <col min="13068" max="13068" width="16.6640625" style="192" customWidth="1"/>
    <col min="13069" max="13069" width="9.88671875" style="192" customWidth="1"/>
    <col min="13070" max="13070" width="2.5546875" style="192" bestFit="1" customWidth="1"/>
    <col min="13071" max="13071" width="9.109375" style="192"/>
    <col min="13072" max="13072" width="9" style="192" customWidth="1"/>
    <col min="13073" max="13312" width="9.109375" style="192"/>
    <col min="13313" max="13313" width="5.5546875" style="192" customWidth="1"/>
    <col min="13314" max="13314" width="44.6640625" style="192" customWidth="1"/>
    <col min="13315" max="13315" width="6.33203125" style="192" customWidth="1"/>
    <col min="13316" max="13316" width="7.5546875" style="192" customWidth="1"/>
    <col min="13317" max="13317" width="3" style="192" customWidth="1"/>
    <col min="13318" max="13318" width="20" style="192" customWidth="1"/>
    <col min="13319" max="13319" width="20.44140625" style="192" customWidth="1"/>
    <col min="13320" max="13320" width="19.44140625" style="192" customWidth="1"/>
    <col min="13321" max="13321" width="11" style="192" customWidth="1"/>
    <col min="13322" max="13322" width="10.109375" style="192" customWidth="1"/>
    <col min="13323" max="13323" width="9.109375" style="192"/>
    <col min="13324" max="13324" width="16.6640625" style="192" customWidth="1"/>
    <col min="13325" max="13325" width="9.88671875" style="192" customWidth="1"/>
    <col min="13326" max="13326" width="2.5546875" style="192" bestFit="1" customWidth="1"/>
    <col min="13327" max="13327" width="9.109375" style="192"/>
    <col min="13328" max="13328" width="9" style="192" customWidth="1"/>
    <col min="13329" max="13568" width="9.109375" style="192"/>
    <col min="13569" max="13569" width="5.5546875" style="192" customWidth="1"/>
    <col min="13570" max="13570" width="44.6640625" style="192" customWidth="1"/>
    <col min="13571" max="13571" width="6.33203125" style="192" customWidth="1"/>
    <col min="13572" max="13572" width="7.5546875" style="192" customWidth="1"/>
    <col min="13573" max="13573" width="3" style="192" customWidth="1"/>
    <col min="13574" max="13574" width="20" style="192" customWidth="1"/>
    <col min="13575" max="13575" width="20.44140625" style="192" customWidth="1"/>
    <col min="13576" max="13576" width="19.44140625" style="192" customWidth="1"/>
    <col min="13577" max="13577" width="11" style="192" customWidth="1"/>
    <col min="13578" max="13578" width="10.109375" style="192" customWidth="1"/>
    <col min="13579" max="13579" width="9.109375" style="192"/>
    <col min="13580" max="13580" width="16.6640625" style="192" customWidth="1"/>
    <col min="13581" max="13581" width="9.88671875" style="192" customWidth="1"/>
    <col min="13582" max="13582" width="2.5546875" style="192" bestFit="1" customWidth="1"/>
    <col min="13583" max="13583" width="9.109375" style="192"/>
    <col min="13584" max="13584" width="9" style="192" customWidth="1"/>
    <col min="13585" max="13824" width="9.109375" style="192"/>
    <col min="13825" max="13825" width="5.5546875" style="192" customWidth="1"/>
    <col min="13826" max="13826" width="44.6640625" style="192" customWidth="1"/>
    <col min="13827" max="13827" width="6.33203125" style="192" customWidth="1"/>
    <col min="13828" max="13828" width="7.5546875" style="192" customWidth="1"/>
    <col min="13829" max="13829" width="3" style="192" customWidth="1"/>
    <col min="13830" max="13830" width="20" style="192" customWidth="1"/>
    <col min="13831" max="13831" width="20.44140625" style="192" customWidth="1"/>
    <col min="13832" max="13832" width="19.44140625" style="192" customWidth="1"/>
    <col min="13833" max="13833" width="11" style="192" customWidth="1"/>
    <col min="13834" max="13834" width="10.109375" style="192" customWidth="1"/>
    <col min="13835" max="13835" width="9.109375" style="192"/>
    <col min="13836" max="13836" width="16.6640625" style="192" customWidth="1"/>
    <col min="13837" max="13837" width="9.88671875" style="192" customWidth="1"/>
    <col min="13838" max="13838" width="2.5546875" style="192" bestFit="1" customWidth="1"/>
    <col min="13839" max="13839" width="9.109375" style="192"/>
    <col min="13840" max="13840" width="9" style="192" customWidth="1"/>
    <col min="13841" max="14080" width="9.109375" style="192"/>
    <col min="14081" max="14081" width="5.5546875" style="192" customWidth="1"/>
    <col min="14082" max="14082" width="44.6640625" style="192" customWidth="1"/>
    <col min="14083" max="14083" width="6.33203125" style="192" customWidth="1"/>
    <col min="14084" max="14084" width="7.5546875" style="192" customWidth="1"/>
    <col min="14085" max="14085" width="3" style="192" customWidth="1"/>
    <col min="14086" max="14086" width="20" style="192" customWidth="1"/>
    <col min="14087" max="14087" width="20.44140625" style="192" customWidth="1"/>
    <col min="14088" max="14088" width="19.44140625" style="192" customWidth="1"/>
    <col min="14089" max="14089" width="11" style="192" customWidth="1"/>
    <col min="14090" max="14090" width="10.109375" style="192" customWidth="1"/>
    <col min="14091" max="14091" width="9.109375" style="192"/>
    <col min="14092" max="14092" width="16.6640625" style="192" customWidth="1"/>
    <col min="14093" max="14093" width="9.88671875" style="192" customWidth="1"/>
    <col min="14094" max="14094" width="2.5546875" style="192" bestFit="1" customWidth="1"/>
    <col min="14095" max="14095" width="9.109375" style="192"/>
    <col min="14096" max="14096" width="9" style="192" customWidth="1"/>
    <col min="14097" max="14336" width="9.109375" style="192"/>
    <col min="14337" max="14337" width="5.5546875" style="192" customWidth="1"/>
    <col min="14338" max="14338" width="44.6640625" style="192" customWidth="1"/>
    <col min="14339" max="14339" width="6.33203125" style="192" customWidth="1"/>
    <col min="14340" max="14340" width="7.5546875" style="192" customWidth="1"/>
    <col min="14341" max="14341" width="3" style="192" customWidth="1"/>
    <col min="14342" max="14342" width="20" style="192" customWidth="1"/>
    <col min="14343" max="14343" width="20.44140625" style="192" customWidth="1"/>
    <col min="14344" max="14344" width="19.44140625" style="192" customWidth="1"/>
    <col min="14345" max="14345" width="11" style="192" customWidth="1"/>
    <col min="14346" max="14346" width="10.109375" style="192" customWidth="1"/>
    <col min="14347" max="14347" width="9.109375" style="192"/>
    <col min="14348" max="14348" width="16.6640625" style="192" customWidth="1"/>
    <col min="14349" max="14349" width="9.88671875" style="192" customWidth="1"/>
    <col min="14350" max="14350" width="2.5546875" style="192" bestFit="1" customWidth="1"/>
    <col min="14351" max="14351" width="9.109375" style="192"/>
    <col min="14352" max="14352" width="9" style="192" customWidth="1"/>
    <col min="14353" max="14592" width="9.109375" style="192"/>
    <col min="14593" max="14593" width="5.5546875" style="192" customWidth="1"/>
    <col min="14594" max="14594" width="44.6640625" style="192" customWidth="1"/>
    <col min="14595" max="14595" width="6.33203125" style="192" customWidth="1"/>
    <col min="14596" max="14596" width="7.5546875" style="192" customWidth="1"/>
    <col min="14597" max="14597" width="3" style="192" customWidth="1"/>
    <col min="14598" max="14598" width="20" style="192" customWidth="1"/>
    <col min="14599" max="14599" width="20.44140625" style="192" customWidth="1"/>
    <col min="14600" max="14600" width="19.44140625" style="192" customWidth="1"/>
    <col min="14601" max="14601" width="11" style="192" customWidth="1"/>
    <col min="14602" max="14602" width="10.109375" style="192" customWidth="1"/>
    <col min="14603" max="14603" width="9.109375" style="192"/>
    <col min="14604" max="14604" width="16.6640625" style="192" customWidth="1"/>
    <col min="14605" max="14605" width="9.88671875" style="192" customWidth="1"/>
    <col min="14606" max="14606" width="2.5546875" style="192" bestFit="1" customWidth="1"/>
    <col min="14607" max="14607" width="9.109375" style="192"/>
    <col min="14608" max="14608" width="9" style="192" customWidth="1"/>
    <col min="14609" max="14848" width="9.109375" style="192"/>
    <col min="14849" max="14849" width="5.5546875" style="192" customWidth="1"/>
    <col min="14850" max="14850" width="44.6640625" style="192" customWidth="1"/>
    <col min="14851" max="14851" width="6.33203125" style="192" customWidth="1"/>
    <col min="14852" max="14852" width="7.5546875" style="192" customWidth="1"/>
    <col min="14853" max="14853" width="3" style="192" customWidth="1"/>
    <col min="14854" max="14854" width="20" style="192" customWidth="1"/>
    <col min="14855" max="14855" width="20.44140625" style="192" customWidth="1"/>
    <col min="14856" max="14856" width="19.44140625" style="192" customWidth="1"/>
    <col min="14857" max="14857" width="11" style="192" customWidth="1"/>
    <col min="14858" max="14858" width="10.109375" style="192" customWidth="1"/>
    <col min="14859" max="14859" width="9.109375" style="192"/>
    <col min="14860" max="14860" width="16.6640625" style="192" customWidth="1"/>
    <col min="14861" max="14861" width="9.88671875" style="192" customWidth="1"/>
    <col min="14862" max="14862" width="2.5546875" style="192" bestFit="1" customWidth="1"/>
    <col min="14863" max="14863" width="9.109375" style="192"/>
    <col min="14864" max="14864" width="9" style="192" customWidth="1"/>
    <col min="14865" max="15104" width="9.109375" style="192"/>
    <col min="15105" max="15105" width="5.5546875" style="192" customWidth="1"/>
    <col min="15106" max="15106" width="44.6640625" style="192" customWidth="1"/>
    <col min="15107" max="15107" width="6.33203125" style="192" customWidth="1"/>
    <col min="15108" max="15108" width="7.5546875" style="192" customWidth="1"/>
    <col min="15109" max="15109" width="3" style="192" customWidth="1"/>
    <col min="15110" max="15110" width="20" style="192" customWidth="1"/>
    <col min="15111" max="15111" width="20.44140625" style="192" customWidth="1"/>
    <col min="15112" max="15112" width="19.44140625" style="192" customWidth="1"/>
    <col min="15113" max="15113" width="11" style="192" customWidth="1"/>
    <col min="15114" max="15114" width="10.109375" style="192" customWidth="1"/>
    <col min="15115" max="15115" width="9.109375" style="192"/>
    <col min="15116" max="15116" width="16.6640625" style="192" customWidth="1"/>
    <col min="15117" max="15117" width="9.88671875" style="192" customWidth="1"/>
    <col min="15118" max="15118" width="2.5546875" style="192" bestFit="1" customWidth="1"/>
    <col min="15119" max="15119" width="9.109375" style="192"/>
    <col min="15120" max="15120" width="9" style="192" customWidth="1"/>
    <col min="15121" max="15360" width="9.109375" style="192"/>
    <col min="15361" max="15361" width="5.5546875" style="192" customWidth="1"/>
    <col min="15362" max="15362" width="44.6640625" style="192" customWidth="1"/>
    <col min="15363" max="15363" width="6.33203125" style="192" customWidth="1"/>
    <col min="15364" max="15364" width="7.5546875" style="192" customWidth="1"/>
    <col min="15365" max="15365" width="3" style="192" customWidth="1"/>
    <col min="15366" max="15366" width="20" style="192" customWidth="1"/>
    <col min="15367" max="15367" width="20.44140625" style="192" customWidth="1"/>
    <col min="15368" max="15368" width="19.44140625" style="192" customWidth="1"/>
    <col min="15369" max="15369" width="11" style="192" customWidth="1"/>
    <col min="15370" max="15370" width="10.109375" style="192" customWidth="1"/>
    <col min="15371" max="15371" width="9.109375" style="192"/>
    <col min="15372" max="15372" width="16.6640625" style="192" customWidth="1"/>
    <col min="15373" max="15373" width="9.88671875" style="192" customWidth="1"/>
    <col min="15374" max="15374" width="2.5546875" style="192" bestFit="1" customWidth="1"/>
    <col min="15375" max="15375" width="9.109375" style="192"/>
    <col min="15376" max="15376" width="9" style="192" customWidth="1"/>
    <col min="15377" max="15616" width="9.109375" style="192"/>
    <col min="15617" max="15617" width="5.5546875" style="192" customWidth="1"/>
    <col min="15618" max="15618" width="44.6640625" style="192" customWidth="1"/>
    <col min="15619" max="15619" width="6.33203125" style="192" customWidth="1"/>
    <col min="15620" max="15620" width="7.5546875" style="192" customWidth="1"/>
    <col min="15621" max="15621" width="3" style="192" customWidth="1"/>
    <col min="15622" max="15622" width="20" style="192" customWidth="1"/>
    <col min="15623" max="15623" width="20.44140625" style="192" customWidth="1"/>
    <col min="15624" max="15624" width="19.44140625" style="192" customWidth="1"/>
    <col min="15625" max="15625" width="11" style="192" customWidth="1"/>
    <col min="15626" max="15626" width="10.109375" style="192" customWidth="1"/>
    <col min="15627" max="15627" width="9.109375" style="192"/>
    <col min="15628" max="15628" width="16.6640625" style="192" customWidth="1"/>
    <col min="15629" max="15629" width="9.88671875" style="192" customWidth="1"/>
    <col min="15630" max="15630" width="2.5546875" style="192" bestFit="1" customWidth="1"/>
    <col min="15631" max="15631" width="9.109375" style="192"/>
    <col min="15632" max="15632" width="9" style="192" customWidth="1"/>
    <col min="15633" max="15872" width="9.109375" style="192"/>
    <col min="15873" max="15873" width="5.5546875" style="192" customWidth="1"/>
    <col min="15874" max="15874" width="44.6640625" style="192" customWidth="1"/>
    <col min="15875" max="15875" width="6.33203125" style="192" customWidth="1"/>
    <col min="15876" max="15876" width="7.5546875" style="192" customWidth="1"/>
    <col min="15877" max="15877" width="3" style="192" customWidth="1"/>
    <col min="15878" max="15878" width="20" style="192" customWidth="1"/>
    <col min="15879" max="15879" width="20.44140625" style="192" customWidth="1"/>
    <col min="15880" max="15880" width="19.44140625" style="192" customWidth="1"/>
    <col min="15881" max="15881" width="11" style="192" customWidth="1"/>
    <col min="15882" max="15882" width="10.109375" style="192" customWidth="1"/>
    <col min="15883" max="15883" width="9.109375" style="192"/>
    <col min="15884" max="15884" width="16.6640625" style="192" customWidth="1"/>
    <col min="15885" max="15885" width="9.88671875" style="192" customWidth="1"/>
    <col min="15886" max="15886" width="2.5546875" style="192" bestFit="1" customWidth="1"/>
    <col min="15887" max="15887" width="9.109375" style="192"/>
    <col min="15888" max="15888" width="9" style="192" customWidth="1"/>
    <col min="15889" max="16128" width="9.109375" style="192"/>
    <col min="16129" max="16129" width="5.5546875" style="192" customWidth="1"/>
    <col min="16130" max="16130" width="44.6640625" style="192" customWidth="1"/>
    <col min="16131" max="16131" width="6.33203125" style="192" customWidth="1"/>
    <col min="16132" max="16132" width="7.5546875" style="192" customWidth="1"/>
    <col min="16133" max="16133" width="3" style="192" customWidth="1"/>
    <col min="16134" max="16134" width="20" style="192" customWidth="1"/>
    <col min="16135" max="16135" width="20.44140625" style="192" customWidth="1"/>
    <col min="16136" max="16136" width="19.44140625" style="192" customWidth="1"/>
    <col min="16137" max="16137" width="11" style="192" customWidth="1"/>
    <col min="16138" max="16138" width="10.109375" style="192" customWidth="1"/>
    <col min="16139" max="16139" width="9.109375" style="192"/>
    <col min="16140" max="16140" width="16.6640625" style="192" customWidth="1"/>
    <col min="16141" max="16141" width="9.88671875" style="192" customWidth="1"/>
    <col min="16142" max="16142" width="2.5546875" style="192" bestFit="1" customWidth="1"/>
    <col min="16143" max="16143" width="9.109375" style="192"/>
    <col min="16144" max="16144" width="9" style="192" customWidth="1"/>
    <col min="16145" max="16384" width="9.109375" style="192"/>
  </cols>
  <sheetData>
    <row r="1" spans="1:16" s="110" customFormat="1" ht="17.399999999999999" x14ac:dyDescent="0.3">
      <c r="A1" s="109" t="s">
        <v>1034</v>
      </c>
      <c r="D1" s="111"/>
      <c r="E1" s="112"/>
      <c r="F1" s="113"/>
      <c r="G1" s="113"/>
      <c r="H1" s="114"/>
      <c r="I1" s="115"/>
      <c r="J1" s="115"/>
      <c r="L1" s="113"/>
      <c r="M1" s="113"/>
      <c r="N1" s="116"/>
      <c r="O1" s="117"/>
    </row>
    <row r="2" spans="1:16" s="110" customFormat="1" ht="17.399999999999999" x14ac:dyDescent="0.3">
      <c r="A2" s="109"/>
      <c r="B2" s="109"/>
      <c r="D2" s="111"/>
      <c r="E2" s="112"/>
      <c r="F2" s="113"/>
      <c r="G2" s="113"/>
      <c r="H2" s="114"/>
      <c r="I2" s="115"/>
      <c r="J2" s="115"/>
      <c r="L2" s="113"/>
      <c r="M2" s="113"/>
      <c r="N2" s="116"/>
      <c r="O2" s="117"/>
    </row>
    <row r="3" spans="1:16" s="110" customFormat="1" ht="17.399999999999999" x14ac:dyDescent="0.3">
      <c r="A3" s="109" t="s">
        <v>448</v>
      </c>
      <c r="B3" s="109" t="s">
        <v>1032</v>
      </c>
      <c r="D3" s="111"/>
      <c r="E3" s="112"/>
      <c r="F3" s="113"/>
      <c r="G3" s="113"/>
      <c r="H3" s="114"/>
      <c r="I3" s="115"/>
      <c r="J3" s="115"/>
      <c r="L3" s="113"/>
      <c r="M3" s="113"/>
      <c r="N3" s="116"/>
      <c r="O3" s="117"/>
    </row>
    <row r="4" spans="1:16" s="110" customFormat="1" ht="17.399999999999999" x14ac:dyDescent="0.3">
      <c r="A4" s="109"/>
      <c r="B4" s="118"/>
      <c r="C4" s="109"/>
      <c r="D4" s="111"/>
      <c r="E4" s="112"/>
      <c r="F4" s="113"/>
      <c r="G4" s="113"/>
      <c r="H4" s="114"/>
      <c r="I4" s="115"/>
      <c r="J4" s="115"/>
      <c r="L4" s="113"/>
      <c r="M4" s="113"/>
      <c r="N4" s="116"/>
      <c r="O4" s="117"/>
    </row>
    <row r="5" spans="1:16" s="123" customFormat="1" ht="18" thickBot="1" x14ac:dyDescent="0.35">
      <c r="A5" s="119" t="s">
        <v>832</v>
      </c>
      <c r="B5" s="119"/>
      <c r="C5" s="119"/>
      <c r="D5" s="119"/>
      <c r="E5" s="119"/>
      <c r="F5" s="119"/>
      <c r="G5" s="120"/>
      <c r="H5" s="121"/>
      <c r="I5" s="122"/>
      <c r="J5" s="122"/>
      <c r="L5" s="120"/>
      <c r="M5" s="120"/>
      <c r="N5" s="124"/>
      <c r="O5" s="125"/>
    </row>
    <row r="6" spans="1:16" s="110" customFormat="1" ht="17.399999999999999" x14ac:dyDescent="0.3">
      <c r="A6" s="109"/>
      <c r="B6" s="118"/>
      <c r="C6" s="109"/>
      <c r="D6" s="111"/>
      <c r="E6" s="112"/>
      <c r="F6" s="113"/>
      <c r="G6" s="113"/>
      <c r="H6" s="114"/>
      <c r="I6" s="115"/>
      <c r="J6" s="115"/>
      <c r="L6" s="113"/>
      <c r="M6" s="113"/>
      <c r="N6" s="116"/>
      <c r="O6" s="117"/>
    </row>
    <row r="7" spans="1:16" s="131" customFormat="1" ht="12.75" customHeight="1" x14ac:dyDescent="0.3">
      <c r="A7" s="126" t="s">
        <v>710</v>
      </c>
      <c r="B7" s="127"/>
      <c r="C7" s="126"/>
      <c r="D7" s="126"/>
      <c r="E7" s="126"/>
      <c r="F7" s="126"/>
      <c r="G7" s="128"/>
      <c r="H7" s="129"/>
      <c r="I7" s="130"/>
    </row>
    <row r="8" spans="1:16" s="139" customFormat="1" x14ac:dyDescent="0.3">
      <c r="A8" s="132"/>
      <c r="B8" s="133"/>
      <c r="C8" s="134"/>
      <c r="D8" s="135"/>
      <c r="E8" s="136"/>
      <c r="F8" s="136"/>
      <c r="G8" s="137"/>
      <c r="H8" s="138"/>
      <c r="M8" s="140"/>
      <c r="O8" s="141"/>
      <c r="P8" s="141"/>
    </row>
    <row r="9" spans="1:16" s="144" customFormat="1" x14ac:dyDescent="0.3">
      <c r="A9" s="142"/>
      <c r="B9" s="143"/>
      <c r="D9" s="145"/>
      <c r="E9" s="146"/>
      <c r="F9" s="146"/>
      <c r="G9" s="147"/>
      <c r="M9" s="131"/>
      <c r="O9" s="146"/>
      <c r="P9" s="146"/>
    </row>
    <row r="10" spans="1:16" s="154" customFormat="1" ht="15.6" x14ac:dyDescent="0.3">
      <c r="A10" s="148" t="str">
        <f>+'2-2. E1 Gradbena dela'!A5</f>
        <v>E1.</v>
      </c>
      <c r="B10" s="149" t="str">
        <f>+'2-2. E1 Gradbena dela'!C5</f>
        <v xml:space="preserve">GRADBENA DELA </v>
      </c>
      <c r="C10" s="150"/>
      <c r="D10" s="151"/>
      <c r="E10" s="150"/>
      <c r="F10" s="152">
        <f>'2-2. E1 Gradbena dela'!G68</f>
        <v>0</v>
      </c>
      <c r="G10" s="153"/>
      <c r="H10" s="150"/>
    </row>
    <row r="11" spans="1:16" s="131" customFormat="1" x14ac:dyDescent="0.3">
      <c r="A11" s="155"/>
      <c r="B11" s="156"/>
      <c r="C11" s="157"/>
      <c r="D11" s="158"/>
      <c r="E11" s="159"/>
      <c r="F11" s="160"/>
      <c r="G11" s="128"/>
      <c r="H11" s="157"/>
    </row>
    <row r="12" spans="1:16" s="154" customFormat="1" ht="15.6" x14ac:dyDescent="0.3">
      <c r="A12" s="148" t="str">
        <f>+'2-2.E2 Elektromontažna dela'!A5</f>
        <v>E2.</v>
      </c>
      <c r="B12" s="149" t="str">
        <f>+'2-2.E2 Elektromontažna dela'!C5</f>
        <v xml:space="preserve">ELEKTROMONTAŽNA DELA </v>
      </c>
      <c r="C12" s="150"/>
      <c r="D12" s="151"/>
      <c r="E12" s="150"/>
      <c r="F12" s="152">
        <f>'2-2.E2 Elektromontažna dela'!G44</f>
        <v>0</v>
      </c>
      <c r="G12" s="153"/>
      <c r="H12" s="150"/>
    </row>
    <row r="13" spans="1:16" s="131" customFormat="1" x14ac:dyDescent="0.3">
      <c r="A13" s="155"/>
      <c r="B13" s="156"/>
      <c r="C13" s="157"/>
      <c r="D13" s="158"/>
      <c r="E13" s="159"/>
      <c r="F13" s="160"/>
      <c r="G13" s="128"/>
      <c r="H13" s="157"/>
    </row>
    <row r="14" spans="1:16" s="154" customFormat="1" ht="15.6" x14ac:dyDescent="0.3">
      <c r="A14" s="148" t="s">
        <v>1035</v>
      </c>
      <c r="B14" s="149" t="s">
        <v>27</v>
      </c>
      <c r="C14" s="150"/>
      <c r="D14" s="151"/>
      <c r="E14" s="150"/>
      <c r="F14" s="152">
        <f>'2-2. E3 Tuje storitve'!G41</f>
        <v>2400</v>
      </c>
      <c r="G14" s="153"/>
      <c r="H14" s="150"/>
    </row>
    <row r="15" spans="1:16" s="154" customFormat="1" ht="15.6" x14ac:dyDescent="0.3">
      <c r="A15" s="148"/>
      <c r="B15" s="149"/>
      <c r="C15" s="150"/>
      <c r="D15" s="151"/>
      <c r="E15" s="150"/>
      <c r="F15" s="152"/>
      <c r="G15" s="153"/>
      <c r="H15" s="150"/>
    </row>
    <row r="16" spans="1:16" s="131" customFormat="1" ht="17.25" customHeight="1" x14ac:dyDescent="0.3">
      <c r="A16" s="149"/>
      <c r="B16" s="149"/>
      <c r="C16" s="149"/>
      <c r="D16" s="149"/>
      <c r="E16" s="159"/>
      <c r="F16" s="152"/>
      <c r="G16" s="128"/>
      <c r="H16" s="157"/>
    </row>
    <row r="17" spans="1:16" s="154" customFormat="1" ht="16.2" thickBot="1" x14ac:dyDescent="0.35">
      <c r="A17" s="674"/>
      <c r="B17" s="675"/>
      <c r="C17" s="676"/>
      <c r="D17" s="677" t="s">
        <v>711</v>
      </c>
      <c r="E17" s="676"/>
      <c r="F17" s="678">
        <f>F10+F12+F14</f>
        <v>2400</v>
      </c>
      <c r="G17" s="153"/>
      <c r="H17" s="163"/>
    </row>
    <row r="18" spans="1:16" s="130" customFormat="1" ht="12" thickTop="1" x14ac:dyDescent="0.3">
      <c r="A18" s="129"/>
      <c r="B18" s="164"/>
      <c r="C18" s="129"/>
      <c r="D18" s="165"/>
      <c r="E18" s="126"/>
      <c r="F18" s="126"/>
      <c r="G18" s="166"/>
      <c r="H18" s="129"/>
    </row>
    <row r="19" spans="1:16" s="154" customFormat="1" ht="16.2" thickBot="1" x14ac:dyDescent="0.35">
      <c r="A19" s="674"/>
      <c r="B19" s="675"/>
      <c r="C19" s="679">
        <v>0.22</v>
      </c>
      <c r="D19" s="677" t="s">
        <v>712</v>
      </c>
      <c r="E19" s="676"/>
      <c r="F19" s="678">
        <f>ROUND(F17*0.22,2)</f>
        <v>528</v>
      </c>
      <c r="G19" s="153"/>
      <c r="H19" s="163"/>
    </row>
    <row r="20" spans="1:16" s="154" customFormat="1" ht="16.8" thickTop="1" thickBot="1" x14ac:dyDescent="0.35">
      <c r="A20" s="168"/>
      <c r="B20" s="169"/>
      <c r="C20" s="170"/>
      <c r="D20" s="171"/>
      <c r="E20" s="170"/>
      <c r="F20" s="172"/>
      <c r="G20" s="153"/>
      <c r="H20" s="150"/>
    </row>
    <row r="21" spans="1:16" s="130" customFormat="1" ht="12" thickTop="1" x14ac:dyDescent="0.3">
      <c r="A21" s="173"/>
      <c r="B21" s="174"/>
      <c r="C21" s="175"/>
      <c r="D21" s="176"/>
      <c r="E21" s="176"/>
      <c r="F21" s="177"/>
      <c r="G21" s="178"/>
      <c r="H21" s="129"/>
      <c r="P21" s="179"/>
    </row>
    <row r="22" spans="1:16" s="154" customFormat="1" ht="15.6" x14ac:dyDescent="0.3">
      <c r="A22" s="680"/>
      <c r="B22" s="681"/>
      <c r="C22" s="682"/>
      <c r="D22" s="683" t="s">
        <v>713</v>
      </c>
      <c r="E22" s="682"/>
      <c r="F22" s="684">
        <f>F17+F19</f>
        <v>2928</v>
      </c>
      <c r="G22" s="153"/>
      <c r="H22" s="163"/>
    </row>
    <row r="23" spans="1:16" s="130" customFormat="1" ht="11.4" x14ac:dyDescent="0.3">
      <c r="A23" s="129"/>
      <c r="B23" s="180"/>
      <c r="C23" s="129"/>
      <c r="D23" s="165"/>
      <c r="E23" s="126"/>
      <c r="F23" s="126"/>
      <c r="G23" s="166"/>
      <c r="H23" s="129"/>
    </row>
    <row r="24" spans="1:16" s="186" customFormat="1" ht="11.4" x14ac:dyDescent="0.3">
      <c r="A24" s="181"/>
      <c r="B24" s="182"/>
      <c r="C24" s="181"/>
      <c r="D24" s="183"/>
      <c r="E24" s="184"/>
      <c r="F24" s="184"/>
      <c r="G24" s="185"/>
      <c r="H24" s="181"/>
    </row>
    <row r="25" spans="1:16" s="186" customFormat="1" ht="11.4" x14ac:dyDescent="0.3">
      <c r="A25" s="181"/>
      <c r="B25" s="182"/>
      <c r="C25" s="181"/>
      <c r="D25" s="183"/>
      <c r="E25" s="184"/>
      <c r="F25" s="184"/>
      <c r="G25" s="185"/>
      <c r="H25" s="181"/>
    </row>
    <row r="26" spans="1:16" s="186" customFormat="1" ht="11.4" x14ac:dyDescent="0.3">
      <c r="A26" s="181"/>
      <c r="B26" s="182"/>
      <c r="C26" s="181"/>
      <c r="D26" s="183"/>
      <c r="E26" s="184"/>
      <c r="F26" s="184"/>
      <c r="G26" s="185"/>
      <c r="H26" s="181"/>
    </row>
    <row r="27" spans="1:16" s="186" customFormat="1" ht="11.4" x14ac:dyDescent="0.3">
      <c r="A27" s="181"/>
      <c r="B27" s="182"/>
      <c r="C27" s="181"/>
      <c r="D27" s="183"/>
      <c r="E27" s="184"/>
      <c r="F27" s="184"/>
      <c r="G27" s="185"/>
      <c r="H27" s="181"/>
    </row>
    <row r="28" spans="1:16" s="186" customFormat="1" ht="11.4" x14ac:dyDescent="0.3">
      <c r="A28" s="181"/>
      <c r="B28" s="182"/>
      <c r="C28" s="181"/>
      <c r="D28" s="183"/>
      <c r="E28" s="184"/>
      <c r="F28" s="184"/>
      <c r="G28" s="185"/>
      <c r="H28" s="181"/>
    </row>
    <row r="29" spans="1:16" s="186" customFormat="1" ht="11.4" x14ac:dyDescent="0.3">
      <c r="A29" s="181"/>
      <c r="B29" s="182"/>
      <c r="C29" s="181"/>
      <c r="D29" s="183"/>
      <c r="E29" s="184"/>
      <c r="F29" s="184"/>
      <c r="G29" s="185"/>
      <c r="H29" s="181"/>
    </row>
    <row r="30" spans="1:16" s="186" customFormat="1" ht="11.4" x14ac:dyDescent="0.3">
      <c r="A30" s="181"/>
      <c r="B30" s="182"/>
      <c r="C30" s="181"/>
      <c r="D30" s="183"/>
      <c r="E30" s="184"/>
      <c r="F30" s="184"/>
      <c r="G30" s="185"/>
      <c r="H30" s="181"/>
    </row>
    <row r="31" spans="1:16" s="186" customFormat="1" ht="11.4" x14ac:dyDescent="0.3">
      <c r="A31" s="181"/>
      <c r="B31" s="182"/>
      <c r="C31" s="181"/>
      <c r="D31" s="183"/>
      <c r="E31" s="184"/>
      <c r="F31" s="184"/>
      <c r="G31" s="185"/>
      <c r="H31" s="181"/>
    </row>
    <row r="32" spans="1:16" s="186" customFormat="1" ht="11.4" x14ac:dyDescent="0.3">
      <c r="A32" s="181"/>
      <c r="B32" s="182"/>
      <c r="C32" s="181"/>
      <c r="D32" s="183"/>
      <c r="E32" s="184"/>
      <c r="F32" s="184"/>
      <c r="G32" s="185"/>
      <c r="H32" s="181"/>
    </row>
    <row r="33" spans="1:8" s="186" customFormat="1" ht="11.4" x14ac:dyDescent="0.3">
      <c r="A33" s="181"/>
      <c r="B33" s="182"/>
      <c r="C33" s="181"/>
      <c r="D33" s="183"/>
      <c r="E33" s="184"/>
      <c r="F33" s="184"/>
      <c r="G33" s="185"/>
      <c r="H33" s="181"/>
    </row>
    <row r="34" spans="1:8" s="186" customFormat="1" ht="11.4" x14ac:dyDescent="0.3">
      <c r="A34" s="181"/>
      <c r="B34" s="182"/>
      <c r="C34" s="181"/>
      <c r="D34" s="183"/>
      <c r="E34" s="184"/>
      <c r="F34" s="184"/>
      <c r="G34" s="185"/>
      <c r="H34" s="181"/>
    </row>
    <row r="35" spans="1:8" s="186" customFormat="1" ht="11.4" x14ac:dyDescent="0.3">
      <c r="A35" s="181"/>
      <c r="B35" s="182"/>
      <c r="C35" s="181"/>
      <c r="D35" s="183"/>
      <c r="E35" s="184"/>
      <c r="F35" s="184"/>
      <c r="G35" s="185"/>
      <c r="H35" s="181"/>
    </row>
    <row r="36" spans="1:8" s="186" customFormat="1" ht="11.4" x14ac:dyDescent="0.3">
      <c r="A36" s="181"/>
      <c r="B36" s="182"/>
      <c r="C36" s="181"/>
      <c r="D36" s="183"/>
      <c r="E36" s="184"/>
      <c r="F36" s="184"/>
      <c r="G36" s="185"/>
      <c r="H36" s="181"/>
    </row>
    <row r="37" spans="1:8" s="186" customFormat="1" ht="11.4" x14ac:dyDescent="0.3">
      <c r="A37" s="181"/>
      <c r="B37" s="182"/>
      <c r="C37" s="181"/>
      <c r="D37" s="183"/>
      <c r="E37" s="184"/>
      <c r="F37" s="184"/>
      <c r="G37" s="185"/>
      <c r="H37" s="181"/>
    </row>
    <row r="38" spans="1:8" s="186" customFormat="1" ht="11.4" x14ac:dyDescent="0.3">
      <c r="A38" s="181"/>
      <c r="B38" s="182"/>
      <c r="C38" s="181"/>
      <c r="D38" s="183"/>
      <c r="E38" s="184"/>
      <c r="F38" s="184"/>
      <c r="G38" s="185"/>
      <c r="H38" s="181"/>
    </row>
    <row r="39" spans="1:8" s="186" customFormat="1" ht="11.4" x14ac:dyDescent="0.3">
      <c r="A39" s="181"/>
      <c r="B39" s="182"/>
      <c r="C39" s="181"/>
      <c r="D39" s="183"/>
      <c r="E39" s="184"/>
      <c r="F39" s="184"/>
      <c r="G39" s="185"/>
      <c r="H39" s="181"/>
    </row>
    <row r="40" spans="1:8" s="186" customFormat="1" ht="11.4" x14ac:dyDescent="0.3">
      <c r="A40" s="181"/>
      <c r="B40" s="182"/>
      <c r="C40" s="181"/>
      <c r="D40" s="183"/>
      <c r="E40" s="184"/>
      <c r="F40" s="184"/>
      <c r="G40" s="185"/>
      <c r="H40" s="181"/>
    </row>
    <row r="41" spans="1:8" s="186" customFormat="1" ht="11.4" x14ac:dyDescent="0.3">
      <c r="A41" s="181"/>
      <c r="B41" s="182"/>
      <c r="C41" s="181"/>
      <c r="D41" s="183"/>
      <c r="E41" s="184"/>
      <c r="F41" s="184"/>
      <c r="G41" s="185"/>
      <c r="H41" s="181"/>
    </row>
    <row r="42" spans="1:8" s="186" customFormat="1" ht="11.4" x14ac:dyDescent="0.3">
      <c r="A42" s="181"/>
      <c r="B42" s="182"/>
      <c r="C42" s="181"/>
      <c r="D42" s="183"/>
      <c r="E42" s="184"/>
      <c r="F42" s="184"/>
      <c r="G42" s="185"/>
      <c r="H42" s="181"/>
    </row>
    <row r="43" spans="1:8" s="186" customFormat="1" ht="11.4" x14ac:dyDescent="0.3">
      <c r="A43" s="181"/>
      <c r="B43" s="182"/>
      <c r="C43" s="181"/>
      <c r="D43" s="183"/>
      <c r="E43" s="184"/>
      <c r="F43" s="184"/>
      <c r="G43" s="185"/>
      <c r="H43" s="181"/>
    </row>
    <row r="44" spans="1:8" s="186" customFormat="1" ht="11.4" x14ac:dyDescent="0.3">
      <c r="A44" s="181"/>
      <c r="B44" s="182"/>
      <c r="C44" s="181"/>
      <c r="D44" s="183"/>
      <c r="E44" s="184"/>
      <c r="F44" s="184"/>
      <c r="G44" s="185"/>
      <c r="H44" s="181"/>
    </row>
    <row r="45" spans="1:8" s="186" customFormat="1" ht="11.4" x14ac:dyDescent="0.3">
      <c r="A45" s="181"/>
      <c r="B45" s="182"/>
      <c r="C45" s="181"/>
      <c r="D45" s="183"/>
      <c r="E45" s="184"/>
      <c r="F45" s="184"/>
      <c r="G45" s="185"/>
      <c r="H45" s="181"/>
    </row>
    <row r="46" spans="1:8" s="186" customFormat="1" ht="11.4" x14ac:dyDescent="0.3">
      <c r="A46" s="181"/>
      <c r="B46" s="182"/>
      <c r="C46" s="181"/>
      <c r="D46" s="183"/>
      <c r="E46" s="184"/>
      <c r="F46" s="184"/>
      <c r="G46" s="185"/>
      <c r="H46" s="181"/>
    </row>
    <row r="47" spans="1:8" s="186" customFormat="1" ht="11.4" x14ac:dyDescent="0.3">
      <c r="A47" s="181"/>
      <c r="B47" s="182"/>
      <c r="C47" s="181"/>
      <c r="D47" s="183"/>
      <c r="E47" s="184"/>
      <c r="F47" s="184"/>
      <c r="G47" s="185"/>
      <c r="H47" s="181"/>
    </row>
    <row r="48" spans="1:8" s="186" customFormat="1" ht="11.4" x14ac:dyDescent="0.3">
      <c r="A48" s="181"/>
      <c r="B48" s="182"/>
      <c r="C48" s="181"/>
      <c r="D48" s="183"/>
      <c r="E48" s="184"/>
      <c r="F48" s="184"/>
      <c r="G48" s="185"/>
      <c r="H48" s="181"/>
    </row>
    <row r="49" spans="1:8" s="186" customFormat="1" ht="11.4" x14ac:dyDescent="0.3">
      <c r="A49" s="181"/>
      <c r="B49" s="182"/>
      <c r="C49" s="181"/>
      <c r="D49" s="183"/>
      <c r="E49" s="184"/>
      <c r="F49" s="184"/>
      <c r="G49" s="185"/>
      <c r="H49" s="181"/>
    </row>
    <row r="50" spans="1:8" s="186" customFormat="1" ht="11.4" x14ac:dyDescent="0.3">
      <c r="A50" s="181"/>
      <c r="B50" s="182"/>
      <c r="C50" s="181"/>
      <c r="D50" s="183"/>
      <c r="E50" s="184"/>
      <c r="F50" s="184"/>
      <c r="G50" s="185"/>
      <c r="H50" s="181"/>
    </row>
    <row r="51" spans="1:8" s="186" customFormat="1" ht="11.4" x14ac:dyDescent="0.3">
      <c r="A51" s="181"/>
      <c r="B51" s="182"/>
      <c r="C51" s="181"/>
      <c r="D51" s="183"/>
      <c r="E51" s="184"/>
      <c r="F51" s="184"/>
      <c r="G51" s="185"/>
      <c r="H51" s="181"/>
    </row>
    <row r="52" spans="1:8" s="186" customFormat="1" ht="11.4" x14ac:dyDescent="0.3">
      <c r="A52" s="181"/>
      <c r="B52" s="182"/>
      <c r="C52" s="181"/>
      <c r="D52" s="183"/>
      <c r="E52" s="184"/>
      <c r="F52" s="184"/>
      <c r="G52" s="185"/>
      <c r="H52" s="181"/>
    </row>
    <row r="53" spans="1:8" s="186" customFormat="1" ht="11.4" x14ac:dyDescent="0.3">
      <c r="A53" s="181"/>
      <c r="B53" s="182"/>
      <c r="C53" s="181"/>
      <c r="D53" s="183"/>
      <c r="E53" s="184"/>
      <c r="F53" s="184"/>
      <c r="G53" s="185"/>
      <c r="H53" s="181"/>
    </row>
    <row r="54" spans="1:8" s="186" customFormat="1" ht="11.4" x14ac:dyDescent="0.3">
      <c r="A54" s="181"/>
      <c r="B54" s="182"/>
      <c r="C54" s="181"/>
      <c r="D54" s="183"/>
      <c r="E54" s="184"/>
      <c r="F54" s="184"/>
      <c r="G54" s="185"/>
      <c r="H54" s="181"/>
    </row>
    <row r="55" spans="1:8" s="186" customFormat="1" ht="11.4" x14ac:dyDescent="0.3">
      <c r="A55" s="181"/>
      <c r="B55" s="182"/>
      <c r="C55" s="181"/>
      <c r="D55" s="183"/>
      <c r="E55" s="184"/>
      <c r="F55" s="184"/>
      <c r="G55" s="185"/>
      <c r="H55" s="181"/>
    </row>
    <row r="56" spans="1:8" s="186" customFormat="1" ht="11.4" x14ac:dyDescent="0.3">
      <c r="A56" s="181"/>
      <c r="B56" s="182"/>
      <c r="C56" s="181"/>
      <c r="D56" s="183"/>
      <c r="E56" s="184"/>
      <c r="F56" s="184"/>
      <c r="G56" s="185"/>
      <c r="H56" s="181"/>
    </row>
    <row r="57" spans="1:8" s="186" customFormat="1" ht="11.4" x14ac:dyDescent="0.3">
      <c r="A57" s="181"/>
      <c r="B57" s="182"/>
      <c r="C57" s="181"/>
      <c r="D57" s="183"/>
      <c r="E57" s="184"/>
      <c r="F57" s="184"/>
      <c r="G57" s="185"/>
      <c r="H57" s="181"/>
    </row>
    <row r="58" spans="1:8" s="186" customFormat="1" ht="11.4" x14ac:dyDescent="0.3">
      <c r="A58" s="181"/>
      <c r="B58" s="182"/>
      <c r="C58" s="181"/>
      <c r="D58" s="183"/>
      <c r="E58" s="184"/>
      <c r="F58" s="184"/>
      <c r="G58" s="185"/>
      <c r="H58" s="181"/>
    </row>
    <row r="59" spans="1:8" s="186" customFormat="1" ht="11.4" x14ac:dyDescent="0.3">
      <c r="A59" s="181"/>
      <c r="B59" s="182"/>
      <c r="C59" s="181"/>
      <c r="D59" s="183"/>
      <c r="E59" s="184"/>
      <c r="F59" s="184"/>
      <c r="G59" s="185"/>
      <c r="H59" s="181"/>
    </row>
    <row r="60" spans="1:8" s="186" customFormat="1" ht="11.4" x14ac:dyDescent="0.3">
      <c r="A60" s="181"/>
      <c r="B60" s="182"/>
      <c r="C60" s="181"/>
      <c r="D60" s="183"/>
      <c r="E60" s="184"/>
      <c r="F60" s="184"/>
      <c r="G60" s="185"/>
      <c r="H60" s="181"/>
    </row>
    <row r="61" spans="1:8" s="186" customFormat="1" ht="11.4" x14ac:dyDescent="0.3">
      <c r="A61" s="181"/>
      <c r="B61" s="182"/>
      <c r="C61" s="181"/>
      <c r="D61" s="183"/>
      <c r="E61" s="184"/>
      <c r="F61" s="184"/>
      <c r="G61" s="185"/>
      <c r="H61" s="181"/>
    </row>
    <row r="62" spans="1:8" s="186" customFormat="1" ht="11.4" x14ac:dyDescent="0.3">
      <c r="A62" s="181"/>
      <c r="B62" s="182"/>
      <c r="C62" s="181"/>
      <c r="D62" s="183"/>
      <c r="E62" s="184"/>
      <c r="F62" s="184"/>
      <c r="G62" s="185"/>
      <c r="H62" s="181"/>
    </row>
    <row r="63" spans="1:8" s="186" customFormat="1" ht="11.4" x14ac:dyDescent="0.3">
      <c r="A63" s="181"/>
      <c r="B63" s="182"/>
      <c r="C63" s="181"/>
      <c r="D63" s="183"/>
      <c r="E63" s="184"/>
      <c r="F63" s="184"/>
      <c r="G63" s="185"/>
      <c r="H63" s="181"/>
    </row>
    <row r="64" spans="1:8" s="186" customFormat="1" ht="11.4" x14ac:dyDescent="0.3">
      <c r="A64" s="181"/>
      <c r="B64" s="182"/>
      <c r="C64" s="181"/>
      <c r="D64" s="183"/>
      <c r="E64" s="184"/>
      <c r="F64" s="184"/>
      <c r="G64" s="185"/>
      <c r="H64" s="181"/>
    </row>
    <row r="65" spans="1:8" s="186" customFormat="1" ht="11.4" x14ac:dyDescent="0.3">
      <c r="A65" s="181"/>
      <c r="B65" s="182"/>
      <c r="C65" s="181"/>
      <c r="D65" s="183"/>
      <c r="E65" s="184"/>
      <c r="F65" s="184"/>
      <c r="G65" s="185"/>
      <c r="H65" s="181"/>
    </row>
    <row r="66" spans="1:8" s="186" customFormat="1" ht="11.4" x14ac:dyDescent="0.3">
      <c r="A66" s="181"/>
      <c r="B66" s="182"/>
      <c r="C66" s="181"/>
      <c r="D66" s="183"/>
      <c r="E66" s="184"/>
      <c r="F66" s="184"/>
      <c r="G66" s="185"/>
      <c r="H66" s="181"/>
    </row>
    <row r="67" spans="1:8" s="186" customFormat="1" ht="11.4" x14ac:dyDescent="0.3">
      <c r="A67" s="181"/>
      <c r="B67" s="182"/>
      <c r="C67" s="181"/>
      <c r="D67" s="183"/>
      <c r="E67" s="184"/>
      <c r="F67" s="184"/>
      <c r="G67" s="185"/>
      <c r="H67" s="181"/>
    </row>
    <row r="68" spans="1:8" s="186" customFormat="1" ht="11.4" x14ac:dyDescent="0.3">
      <c r="A68" s="181"/>
      <c r="B68" s="182"/>
      <c r="C68" s="181"/>
      <c r="D68" s="183"/>
      <c r="E68" s="184"/>
      <c r="F68" s="184"/>
      <c r="G68" s="185"/>
      <c r="H68" s="181"/>
    </row>
    <row r="69" spans="1:8" s="186" customFormat="1" ht="11.4" x14ac:dyDescent="0.3">
      <c r="A69" s="181"/>
      <c r="B69" s="182"/>
      <c r="C69" s="181"/>
      <c r="D69" s="183"/>
      <c r="E69" s="184"/>
      <c r="F69" s="184"/>
      <c r="G69" s="185"/>
      <c r="H69" s="181"/>
    </row>
    <row r="70" spans="1:8" s="186" customFormat="1" ht="11.4" x14ac:dyDescent="0.3">
      <c r="A70" s="181"/>
      <c r="B70" s="182"/>
      <c r="C70" s="181"/>
      <c r="D70" s="183"/>
      <c r="E70" s="184"/>
      <c r="F70" s="184"/>
      <c r="G70" s="185"/>
      <c r="H70" s="181"/>
    </row>
    <row r="71" spans="1:8" s="186" customFormat="1" ht="11.4" x14ac:dyDescent="0.3">
      <c r="A71" s="181"/>
      <c r="B71" s="182"/>
      <c r="C71" s="181"/>
      <c r="D71" s="183"/>
      <c r="E71" s="184"/>
      <c r="F71" s="184"/>
      <c r="G71" s="185"/>
      <c r="H71" s="181"/>
    </row>
    <row r="72" spans="1:8" s="186" customFormat="1" ht="11.4" x14ac:dyDescent="0.3">
      <c r="A72" s="181"/>
      <c r="B72" s="182"/>
      <c r="C72" s="181"/>
      <c r="D72" s="183"/>
      <c r="E72" s="184"/>
      <c r="F72" s="184"/>
      <c r="G72" s="185"/>
      <c r="H72" s="181"/>
    </row>
    <row r="73" spans="1:8" s="186" customFormat="1" ht="11.4" x14ac:dyDescent="0.3">
      <c r="A73" s="181"/>
      <c r="B73" s="182"/>
      <c r="C73" s="181"/>
      <c r="D73" s="183"/>
      <c r="E73" s="184"/>
      <c r="F73" s="184"/>
      <c r="G73" s="185"/>
      <c r="H73" s="181"/>
    </row>
    <row r="74" spans="1:8" s="186" customFormat="1" ht="11.4" x14ac:dyDescent="0.3">
      <c r="A74" s="181"/>
      <c r="B74" s="182"/>
      <c r="C74" s="181"/>
      <c r="D74" s="183"/>
      <c r="E74" s="184"/>
      <c r="F74" s="184"/>
      <c r="G74" s="185"/>
      <c r="H74" s="181"/>
    </row>
    <row r="75" spans="1:8" s="186" customFormat="1" ht="11.4" x14ac:dyDescent="0.3">
      <c r="A75" s="181"/>
      <c r="B75" s="182"/>
      <c r="C75" s="181"/>
      <c r="D75" s="183"/>
      <c r="E75" s="184"/>
      <c r="F75" s="184"/>
      <c r="G75" s="185"/>
      <c r="H75" s="181"/>
    </row>
    <row r="76" spans="1:8" s="186" customFormat="1" ht="11.4" x14ac:dyDescent="0.3">
      <c r="A76" s="181"/>
      <c r="B76" s="182"/>
      <c r="C76" s="181"/>
      <c r="D76" s="183"/>
      <c r="E76" s="184"/>
      <c r="F76" s="184"/>
      <c r="G76" s="185"/>
      <c r="H76" s="181"/>
    </row>
    <row r="77" spans="1:8" s="186" customFormat="1" ht="11.4" x14ac:dyDescent="0.3">
      <c r="A77" s="181"/>
      <c r="B77" s="182"/>
      <c r="C77" s="181"/>
      <c r="D77" s="183"/>
      <c r="E77" s="184"/>
      <c r="F77" s="184"/>
      <c r="G77" s="185"/>
      <c r="H77" s="181"/>
    </row>
    <row r="78" spans="1:8" s="186" customFormat="1" ht="11.4" x14ac:dyDescent="0.3">
      <c r="A78" s="181"/>
      <c r="B78" s="182"/>
      <c r="C78" s="181"/>
      <c r="D78" s="183"/>
      <c r="E78" s="184"/>
      <c r="F78" s="184"/>
      <c r="G78" s="185"/>
      <c r="H78" s="181"/>
    </row>
    <row r="79" spans="1:8" s="186" customFormat="1" ht="11.4" x14ac:dyDescent="0.3">
      <c r="A79" s="181"/>
      <c r="B79" s="182"/>
      <c r="C79" s="181"/>
      <c r="D79" s="183"/>
      <c r="E79" s="184"/>
      <c r="F79" s="184"/>
      <c r="G79" s="185"/>
      <c r="H79" s="181"/>
    </row>
    <row r="80" spans="1:8" s="186" customFormat="1" ht="11.4" x14ac:dyDescent="0.3">
      <c r="A80" s="181"/>
      <c r="B80" s="182"/>
      <c r="C80" s="181"/>
      <c r="D80" s="183"/>
      <c r="E80" s="184"/>
      <c r="F80" s="184"/>
      <c r="G80" s="185"/>
      <c r="H80" s="181"/>
    </row>
    <row r="81" spans="1:8" s="186" customFormat="1" ht="11.4" x14ac:dyDescent="0.3">
      <c r="A81" s="181"/>
      <c r="B81" s="182"/>
      <c r="C81" s="181"/>
      <c r="D81" s="183"/>
      <c r="E81" s="184"/>
      <c r="F81" s="184"/>
      <c r="G81" s="185"/>
      <c r="H81" s="181"/>
    </row>
    <row r="82" spans="1:8" s="186" customFormat="1" ht="11.4" x14ac:dyDescent="0.3">
      <c r="A82" s="181"/>
      <c r="B82" s="182"/>
      <c r="C82" s="181"/>
      <c r="D82" s="183"/>
      <c r="E82" s="184"/>
      <c r="F82" s="184"/>
      <c r="G82" s="185"/>
      <c r="H82" s="181"/>
    </row>
    <row r="83" spans="1:8" s="186" customFormat="1" ht="11.4" x14ac:dyDescent="0.3">
      <c r="A83" s="181"/>
      <c r="B83" s="182"/>
      <c r="C83" s="181"/>
      <c r="D83" s="183"/>
      <c r="E83" s="184"/>
      <c r="F83" s="184"/>
      <c r="G83" s="185"/>
      <c r="H83" s="181"/>
    </row>
    <row r="84" spans="1:8" s="186" customFormat="1" ht="11.4" x14ac:dyDescent="0.3">
      <c r="A84" s="181"/>
      <c r="B84" s="182"/>
      <c r="C84" s="181"/>
      <c r="D84" s="183"/>
      <c r="E84" s="184"/>
      <c r="F84" s="184"/>
      <c r="G84" s="185"/>
      <c r="H84" s="181"/>
    </row>
    <row r="85" spans="1:8" s="186" customFormat="1" ht="11.4" x14ac:dyDescent="0.3">
      <c r="A85" s="181"/>
      <c r="B85" s="182"/>
      <c r="C85" s="181"/>
      <c r="D85" s="183"/>
      <c r="E85" s="184"/>
      <c r="F85" s="184"/>
      <c r="G85" s="185"/>
      <c r="H85" s="181"/>
    </row>
    <row r="86" spans="1:8" s="186" customFormat="1" ht="11.4" x14ac:dyDescent="0.3">
      <c r="A86" s="181"/>
      <c r="B86" s="182"/>
      <c r="C86" s="181"/>
      <c r="D86" s="183"/>
      <c r="E86" s="184"/>
      <c r="F86" s="184"/>
      <c r="G86" s="185"/>
      <c r="H86" s="181"/>
    </row>
    <row r="87" spans="1:8" s="186" customFormat="1" ht="11.4" x14ac:dyDescent="0.3">
      <c r="A87" s="181"/>
      <c r="B87" s="182"/>
      <c r="C87" s="181"/>
      <c r="D87" s="183"/>
      <c r="E87" s="184"/>
      <c r="F87" s="184"/>
      <c r="G87" s="185"/>
      <c r="H87" s="181"/>
    </row>
    <row r="88" spans="1:8" s="186" customFormat="1" ht="11.4" x14ac:dyDescent="0.3">
      <c r="A88" s="181"/>
      <c r="B88" s="182"/>
      <c r="C88" s="181"/>
      <c r="D88" s="183"/>
      <c r="E88" s="184"/>
      <c r="F88" s="184"/>
      <c r="G88" s="185"/>
      <c r="H88" s="181"/>
    </row>
    <row r="89" spans="1:8" s="186" customFormat="1" ht="11.4" x14ac:dyDescent="0.3">
      <c r="A89" s="181"/>
      <c r="B89" s="182"/>
      <c r="C89" s="181"/>
      <c r="D89" s="183"/>
      <c r="E89" s="184"/>
      <c r="F89" s="184"/>
      <c r="G89" s="185"/>
      <c r="H89" s="181"/>
    </row>
    <row r="90" spans="1:8" s="186" customFormat="1" ht="11.4" x14ac:dyDescent="0.3">
      <c r="A90" s="181"/>
      <c r="B90" s="182"/>
      <c r="C90" s="181"/>
      <c r="D90" s="183"/>
      <c r="E90" s="184"/>
      <c r="F90" s="184"/>
      <c r="G90" s="185"/>
      <c r="H90" s="181"/>
    </row>
    <row r="91" spans="1:8" s="186" customFormat="1" ht="11.4" x14ac:dyDescent="0.3">
      <c r="A91" s="181"/>
      <c r="B91" s="182"/>
      <c r="C91" s="181"/>
      <c r="D91" s="183"/>
      <c r="E91" s="184"/>
      <c r="F91" s="184"/>
      <c r="G91" s="185"/>
      <c r="H91" s="181"/>
    </row>
    <row r="92" spans="1:8" s="186" customFormat="1" ht="11.4" x14ac:dyDescent="0.3">
      <c r="A92" s="181"/>
      <c r="B92" s="182"/>
      <c r="C92" s="181"/>
      <c r="D92" s="183"/>
      <c r="E92" s="184"/>
      <c r="F92" s="184"/>
      <c r="G92" s="185"/>
      <c r="H92" s="181"/>
    </row>
    <row r="93" spans="1:8" s="186" customFormat="1" ht="11.4" x14ac:dyDescent="0.3">
      <c r="A93" s="181"/>
      <c r="B93" s="182"/>
      <c r="C93" s="181"/>
      <c r="D93" s="183"/>
      <c r="E93" s="184"/>
      <c r="F93" s="184"/>
      <c r="G93" s="185"/>
      <c r="H93" s="181"/>
    </row>
    <row r="94" spans="1:8" s="186" customFormat="1" ht="11.4" x14ac:dyDescent="0.3">
      <c r="A94" s="181"/>
      <c r="B94" s="182"/>
      <c r="C94" s="181"/>
      <c r="D94" s="183"/>
      <c r="E94" s="184"/>
      <c r="F94" s="184"/>
      <c r="G94" s="185"/>
      <c r="H94" s="181"/>
    </row>
    <row r="95" spans="1:8" s="186" customFormat="1" ht="11.4" x14ac:dyDescent="0.3">
      <c r="A95" s="181"/>
      <c r="B95" s="182"/>
      <c r="C95" s="181"/>
      <c r="D95" s="183"/>
      <c r="E95" s="184"/>
      <c r="F95" s="184"/>
      <c r="G95" s="185"/>
      <c r="H95" s="181"/>
    </row>
    <row r="96" spans="1:8" s="186" customFormat="1" ht="11.4" x14ac:dyDescent="0.3">
      <c r="A96" s="181"/>
      <c r="B96" s="182"/>
      <c r="C96" s="181"/>
      <c r="D96" s="183"/>
      <c r="E96" s="184"/>
      <c r="F96" s="184"/>
      <c r="G96" s="185"/>
      <c r="H96" s="181"/>
    </row>
    <row r="97" spans="1:8" s="186" customFormat="1" ht="11.4" x14ac:dyDescent="0.3">
      <c r="A97" s="181"/>
      <c r="B97" s="182"/>
      <c r="C97" s="181"/>
      <c r="D97" s="183"/>
      <c r="E97" s="184"/>
      <c r="F97" s="184"/>
      <c r="G97" s="185"/>
      <c r="H97" s="181"/>
    </row>
    <row r="98" spans="1:8" s="186" customFormat="1" ht="11.4" x14ac:dyDescent="0.3">
      <c r="A98" s="181"/>
      <c r="B98" s="182"/>
      <c r="C98" s="181"/>
      <c r="D98" s="183"/>
      <c r="E98" s="184"/>
      <c r="F98" s="184"/>
      <c r="G98" s="185"/>
      <c r="H98" s="181"/>
    </row>
    <row r="99" spans="1:8" s="186" customFormat="1" ht="11.4" x14ac:dyDescent="0.3">
      <c r="A99" s="181"/>
      <c r="B99" s="182"/>
      <c r="C99" s="181"/>
      <c r="D99" s="183"/>
      <c r="E99" s="184"/>
      <c r="F99" s="184"/>
      <c r="G99" s="185"/>
      <c r="H99" s="181"/>
    </row>
    <row r="100" spans="1:8" s="186" customFormat="1" ht="11.4" x14ac:dyDescent="0.3">
      <c r="A100" s="181"/>
      <c r="B100" s="182"/>
      <c r="C100" s="181"/>
      <c r="D100" s="183"/>
      <c r="E100" s="184"/>
      <c r="F100" s="184"/>
      <c r="G100" s="185"/>
      <c r="H100" s="181"/>
    </row>
    <row r="101" spans="1:8" s="186" customFormat="1" ht="11.4" x14ac:dyDescent="0.3">
      <c r="A101" s="181"/>
      <c r="B101" s="182"/>
      <c r="C101" s="181"/>
      <c r="D101" s="183"/>
      <c r="E101" s="184"/>
      <c r="F101" s="184"/>
      <c r="G101" s="185"/>
      <c r="H101" s="181"/>
    </row>
    <row r="102" spans="1:8" s="186" customFormat="1" ht="11.4" x14ac:dyDescent="0.3">
      <c r="A102" s="181"/>
      <c r="B102" s="182"/>
      <c r="C102" s="181"/>
      <c r="D102" s="183"/>
      <c r="E102" s="184"/>
      <c r="F102" s="184"/>
      <c r="G102" s="185"/>
      <c r="H102" s="181"/>
    </row>
    <row r="103" spans="1:8" s="186" customFormat="1" ht="11.4" x14ac:dyDescent="0.3">
      <c r="A103" s="181"/>
      <c r="B103" s="182"/>
      <c r="C103" s="181"/>
      <c r="D103" s="183"/>
      <c r="E103" s="184"/>
      <c r="F103" s="184"/>
      <c r="G103" s="185"/>
      <c r="H103" s="181"/>
    </row>
    <row r="104" spans="1:8" s="186" customFormat="1" ht="11.4" x14ac:dyDescent="0.3">
      <c r="A104" s="181"/>
      <c r="B104" s="182"/>
      <c r="C104" s="181"/>
      <c r="D104" s="183"/>
      <c r="E104" s="184"/>
      <c r="F104" s="184"/>
      <c r="G104" s="185"/>
      <c r="H104" s="181"/>
    </row>
    <row r="105" spans="1:8" s="186" customFormat="1" ht="11.4" x14ac:dyDescent="0.3">
      <c r="A105" s="181"/>
      <c r="B105" s="182"/>
      <c r="C105" s="181"/>
      <c r="D105" s="183"/>
      <c r="E105" s="184"/>
      <c r="F105" s="184"/>
      <c r="G105" s="185"/>
      <c r="H105" s="181"/>
    </row>
    <row r="106" spans="1:8" s="186" customFormat="1" ht="11.4" x14ac:dyDescent="0.3">
      <c r="A106" s="181"/>
      <c r="B106" s="182"/>
      <c r="C106" s="181"/>
      <c r="D106" s="183"/>
      <c r="E106" s="184"/>
      <c r="F106" s="184"/>
      <c r="G106" s="185"/>
      <c r="H106" s="181"/>
    </row>
    <row r="107" spans="1:8" s="186" customFormat="1" ht="11.4" x14ac:dyDescent="0.3">
      <c r="A107" s="181"/>
      <c r="B107" s="182"/>
      <c r="C107" s="181"/>
      <c r="D107" s="183"/>
      <c r="E107" s="184"/>
      <c r="F107" s="184"/>
      <c r="G107" s="185"/>
      <c r="H107" s="181"/>
    </row>
    <row r="108" spans="1:8" s="186" customFormat="1" ht="11.4" x14ac:dyDescent="0.3">
      <c r="A108" s="181"/>
      <c r="B108" s="182"/>
      <c r="C108" s="181"/>
      <c r="D108" s="183"/>
      <c r="E108" s="184"/>
      <c r="F108" s="184"/>
      <c r="G108" s="185"/>
      <c r="H108" s="181"/>
    </row>
    <row r="109" spans="1:8" s="186" customFormat="1" ht="11.4" x14ac:dyDescent="0.3">
      <c r="A109" s="181"/>
      <c r="B109" s="182"/>
      <c r="C109" s="181"/>
      <c r="D109" s="183"/>
      <c r="E109" s="184"/>
      <c r="F109" s="184"/>
      <c r="G109" s="185"/>
      <c r="H109" s="181"/>
    </row>
    <row r="110" spans="1:8" s="186" customFormat="1" ht="11.4" x14ac:dyDescent="0.3">
      <c r="A110" s="181"/>
      <c r="B110" s="182"/>
      <c r="C110" s="181"/>
      <c r="D110" s="183"/>
      <c r="E110" s="184"/>
      <c r="F110" s="184"/>
      <c r="G110" s="185"/>
      <c r="H110" s="181"/>
    </row>
    <row r="111" spans="1:8" s="186" customFormat="1" ht="11.4" x14ac:dyDescent="0.3">
      <c r="A111" s="181"/>
      <c r="B111" s="182"/>
      <c r="C111" s="181"/>
      <c r="D111" s="183"/>
      <c r="E111" s="184"/>
      <c r="F111" s="184"/>
      <c r="G111" s="185"/>
      <c r="H111" s="181"/>
    </row>
    <row r="112" spans="1:8" s="186" customFormat="1" ht="11.4" x14ac:dyDescent="0.3">
      <c r="A112" s="181"/>
      <c r="B112" s="182"/>
      <c r="C112" s="181"/>
      <c r="D112" s="183"/>
      <c r="E112" s="184"/>
      <c r="F112" s="184"/>
      <c r="G112" s="185"/>
      <c r="H112" s="181"/>
    </row>
    <row r="113" spans="1:8" s="186" customFormat="1" ht="11.4" x14ac:dyDescent="0.3">
      <c r="A113" s="181"/>
      <c r="B113" s="182"/>
      <c r="C113" s="181"/>
      <c r="D113" s="183"/>
      <c r="E113" s="184"/>
      <c r="F113" s="184"/>
      <c r="G113" s="185"/>
      <c r="H113" s="181"/>
    </row>
    <row r="114" spans="1:8" s="186" customFormat="1" ht="11.4" x14ac:dyDescent="0.3">
      <c r="A114" s="181"/>
      <c r="B114" s="182"/>
      <c r="C114" s="181"/>
      <c r="D114" s="183"/>
      <c r="E114" s="184"/>
      <c r="F114" s="184"/>
      <c r="G114" s="185"/>
      <c r="H114" s="181"/>
    </row>
    <row r="115" spans="1:8" s="186" customFormat="1" ht="11.4" x14ac:dyDescent="0.3">
      <c r="A115" s="181"/>
      <c r="B115" s="182"/>
      <c r="C115" s="181"/>
      <c r="D115" s="183"/>
      <c r="E115" s="184"/>
      <c r="F115" s="184"/>
      <c r="G115" s="185"/>
      <c r="H115" s="181"/>
    </row>
    <row r="116" spans="1:8" s="186" customFormat="1" ht="11.4" x14ac:dyDescent="0.3">
      <c r="A116" s="181"/>
      <c r="B116" s="182"/>
      <c r="C116" s="181"/>
      <c r="D116" s="183"/>
      <c r="E116" s="184"/>
      <c r="F116" s="184"/>
      <c r="G116" s="185"/>
      <c r="H116" s="181"/>
    </row>
    <row r="117" spans="1:8" s="186" customFormat="1" ht="11.4" x14ac:dyDescent="0.3">
      <c r="A117" s="181"/>
      <c r="B117" s="182"/>
      <c r="C117" s="181"/>
      <c r="D117" s="183"/>
      <c r="E117" s="184"/>
      <c r="F117" s="184"/>
      <c r="G117" s="185"/>
      <c r="H117" s="181"/>
    </row>
    <row r="118" spans="1:8" s="186" customFormat="1" ht="11.4" x14ac:dyDescent="0.3">
      <c r="A118" s="181"/>
      <c r="B118" s="182"/>
      <c r="C118" s="181"/>
      <c r="D118" s="183"/>
      <c r="E118" s="184"/>
      <c r="F118" s="184"/>
      <c r="G118" s="185"/>
      <c r="H118" s="181"/>
    </row>
    <row r="119" spans="1:8" s="186" customFormat="1" ht="11.4" x14ac:dyDescent="0.3">
      <c r="A119" s="181"/>
      <c r="B119" s="182"/>
      <c r="C119" s="181"/>
      <c r="D119" s="183"/>
      <c r="E119" s="184"/>
      <c r="F119" s="184"/>
      <c r="G119" s="185"/>
      <c r="H119" s="181"/>
    </row>
    <row r="120" spans="1:8" s="186" customFormat="1" ht="11.4" x14ac:dyDescent="0.3">
      <c r="A120" s="181"/>
      <c r="B120" s="182"/>
      <c r="C120" s="181"/>
      <c r="D120" s="183"/>
      <c r="E120" s="184"/>
      <c r="F120" s="184"/>
      <c r="G120" s="185"/>
      <c r="H120" s="181"/>
    </row>
    <row r="121" spans="1:8" s="186" customFormat="1" ht="11.4" x14ac:dyDescent="0.3">
      <c r="A121" s="181"/>
      <c r="B121" s="182"/>
      <c r="C121" s="181"/>
      <c r="D121" s="183"/>
      <c r="E121" s="184"/>
      <c r="F121" s="184"/>
      <c r="G121" s="185"/>
      <c r="H121" s="181"/>
    </row>
    <row r="122" spans="1:8" s="186" customFormat="1" ht="11.4" x14ac:dyDescent="0.3">
      <c r="A122" s="181"/>
      <c r="B122" s="182"/>
      <c r="C122" s="181"/>
      <c r="D122" s="183"/>
      <c r="E122" s="184"/>
      <c r="F122" s="184"/>
      <c r="G122" s="185"/>
      <c r="H122" s="181"/>
    </row>
  </sheetData>
  <pageMargins left="0.98425196850393704" right="0.39370078740157483" top="0.98425196850393704" bottom="0.74803149606299213" header="0" footer="0.39370078740157483"/>
  <pageSetup paperSize="9" firstPageNumber="0" orientation="portrait" horizontalDpi="300" verticalDpi="300" r:id="rId1"/>
  <headerFooter alignWithMargins="0">
    <oddHeader>&amp;L_x000D__x000D_&amp;9</oddHeader>
    <oddFooter>&amp;C&amp;6 &amp; List: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8">
    <tabColor rgb="FF0070C0"/>
  </sheetPr>
  <dimension ref="A1:K172"/>
  <sheetViews>
    <sheetView zoomScale="91" zoomScaleNormal="91" zoomScaleSheetLayoutView="100" workbookViewId="0">
      <pane xSplit="2" ySplit="8" topLeftCell="C9" activePane="bottomRight" state="frozen"/>
      <selection pane="topRight" activeCell="C1" sqref="C1"/>
      <selection pane="bottomLeft" activeCell="A9" sqref="A9"/>
      <selection pane="bottomRight" activeCell="L65" sqref="L65"/>
    </sheetView>
  </sheetViews>
  <sheetFormatPr defaultRowHeight="13.2" x14ac:dyDescent="0.3"/>
  <cols>
    <col min="1" max="1" width="2.5546875" style="187" customWidth="1"/>
    <col min="2" max="2" width="4.44140625" style="187" customWidth="1"/>
    <col min="3" max="3" width="43.6640625" style="188" customWidth="1"/>
    <col min="4" max="4" width="6.33203125" style="187" customWidth="1"/>
    <col min="5" max="5" width="7.5546875" style="189" customWidth="1"/>
    <col min="6" max="6" width="9.5546875" style="190" customWidth="1"/>
    <col min="7" max="7" width="13.33203125" style="190" customWidth="1"/>
    <col min="8" max="8" width="9.88671875" style="192" customWidth="1"/>
    <col min="9" max="9" width="7.88671875" style="192" customWidth="1"/>
    <col min="10" max="10" width="10.109375" style="192" bestFit="1" customWidth="1"/>
    <col min="11" max="11" width="9" style="192" customWidth="1"/>
    <col min="12" max="252" width="9.109375" style="192"/>
    <col min="253" max="253" width="2.5546875" style="192" customWidth="1"/>
    <col min="254" max="254" width="4.44140625" style="192" customWidth="1"/>
    <col min="255" max="255" width="43.6640625" style="192" customWidth="1"/>
    <col min="256" max="256" width="6.33203125" style="192" customWidth="1"/>
    <col min="257" max="257" width="7.5546875" style="192" customWidth="1"/>
    <col min="258" max="258" width="9.5546875" style="192" customWidth="1"/>
    <col min="259" max="259" width="13.33203125" style="192" customWidth="1"/>
    <col min="260" max="260" width="20.44140625" style="192" customWidth="1"/>
    <col min="261" max="263" width="11.6640625" style="192" customWidth="1"/>
    <col min="264" max="264" width="9.88671875" style="192" customWidth="1"/>
    <col min="265" max="265" width="7.88671875" style="192" customWidth="1"/>
    <col min="266" max="266" width="10.109375" style="192" bestFit="1" customWidth="1"/>
    <col min="267" max="267" width="9" style="192" customWidth="1"/>
    <col min="268" max="508" width="9.109375" style="192"/>
    <col min="509" max="509" width="2.5546875" style="192" customWidth="1"/>
    <col min="510" max="510" width="4.44140625" style="192" customWidth="1"/>
    <col min="511" max="511" width="43.6640625" style="192" customWidth="1"/>
    <col min="512" max="512" width="6.33203125" style="192" customWidth="1"/>
    <col min="513" max="513" width="7.5546875" style="192" customWidth="1"/>
    <col min="514" max="514" width="9.5546875" style="192" customWidth="1"/>
    <col min="515" max="515" width="13.33203125" style="192" customWidth="1"/>
    <col min="516" max="516" width="20.44140625" style="192" customWidth="1"/>
    <col min="517" max="519" width="11.6640625" style="192" customWidth="1"/>
    <col min="520" max="520" width="9.88671875" style="192" customWidth="1"/>
    <col min="521" max="521" width="7.88671875" style="192" customWidth="1"/>
    <col min="522" max="522" width="10.109375" style="192" bestFit="1" customWidth="1"/>
    <col min="523" max="523" width="9" style="192" customWidth="1"/>
    <col min="524" max="764" width="9.109375" style="192"/>
    <col min="765" max="765" width="2.5546875" style="192" customWidth="1"/>
    <col min="766" max="766" width="4.44140625" style="192" customWidth="1"/>
    <col min="767" max="767" width="43.6640625" style="192" customWidth="1"/>
    <col min="768" max="768" width="6.33203125" style="192" customWidth="1"/>
    <col min="769" max="769" width="7.5546875" style="192" customWidth="1"/>
    <col min="770" max="770" width="9.5546875" style="192" customWidth="1"/>
    <col min="771" max="771" width="13.33203125" style="192" customWidth="1"/>
    <col min="772" max="772" width="20.44140625" style="192" customWidth="1"/>
    <col min="773" max="775" width="11.6640625" style="192" customWidth="1"/>
    <col min="776" max="776" width="9.88671875" style="192" customWidth="1"/>
    <col min="777" max="777" width="7.88671875" style="192" customWidth="1"/>
    <col min="778" max="778" width="10.109375" style="192" bestFit="1" customWidth="1"/>
    <col min="779" max="779" width="9" style="192" customWidth="1"/>
    <col min="780" max="1020" width="9.109375" style="192"/>
    <col min="1021" max="1021" width="2.5546875" style="192" customWidth="1"/>
    <col min="1022" max="1022" width="4.44140625" style="192" customWidth="1"/>
    <col min="1023" max="1023" width="43.6640625" style="192" customWidth="1"/>
    <col min="1024" max="1024" width="6.33203125" style="192" customWidth="1"/>
    <col min="1025" max="1025" width="7.5546875" style="192" customWidth="1"/>
    <col min="1026" max="1026" width="9.5546875" style="192" customWidth="1"/>
    <col min="1027" max="1027" width="13.33203125" style="192" customWidth="1"/>
    <col min="1028" max="1028" width="20.44140625" style="192" customWidth="1"/>
    <col min="1029" max="1031" width="11.6640625" style="192" customWidth="1"/>
    <col min="1032" max="1032" width="9.88671875" style="192" customWidth="1"/>
    <col min="1033" max="1033" width="7.88671875" style="192" customWidth="1"/>
    <col min="1034" max="1034" width="10.109375" style="192" bestFit="1" customWidth="1"/>
    <col min="1035" max="1035" width="9" style="192" customWidth="1"/>
    <col min="1036" max="1276" width="9.109375" style="192"/>
    <col min="1277" max="1277" width="2.5546875" style="192" customWidth="1"/>
    <col min="1278" max="1278" width="4.44140625" style="192" customWidth="1"/>
    <col min="1279" max="1279" width="43.6640625" style="192" customWidth="1"/>
    <col min="1280" max="1280" width="6.33203125" style="192" customWidth="1"/>
    <col min="1281" max="1281" width="7.5546875" style="192" customWidth="1"/>
    <col min="1282" max="1282" width="9.5546875" style="192" customWidth="1"/>
    <col min="1283" max="1283" width="13.33203125" style="192" customWidth="1"/>
    <col min="1284" max="1284" width="20.44140625" style="192" customWidth="1"/>
    <col min="1285" max="1287" width="11.6640625" style="192" customWidth="1"/>
    <col min="1288" max="1288" width="9.88671875" style="192" customWidth="1"/>
    <col min="1289" max="1289" width="7.88671875" style="192" customWidth="1"/>
    <col min="1290" max="1290" width="10.109375" style="192" bestFit="1" customWidth="1"/>
    <col min="1291" max="1291" width="9" style="192" customWidth="1"/>
    <col min="1292" max="1532" width="9.109375" style="192"/>
    <col min="1533" max="1533" width="2.5546875" style="192" customWidth="1"/>
    <col min="1534" max="1534" width="4.44140625" style="192" customWidth="1"/>
    <col min="1535" max="1535" width="43.6640625" style="192" customWidth="1"/>
    <col min="1536" max="1536" width="6.33203125" style="192" customWidth="1"/>
    <col min="1537" max="1537" width="7.5546875" style="192" customWidth="1"/>
    <col min="1538" max="1538" width="9.5546875" style="192" customWidth="1"/>
    <col min="1539" max="1539" width="13.33203125" style="192" customWidth="1"/>
    <col min="1540" max="1540" width="20.44140625" style="192" customWidth="1"/>
    <col min="1541" max="1543" width="11.6640625" style="192" customWidth="1"/>
    <col min="1544" max="1544" width="9.88671875" style="192" customWidth="1"/>
    <col min="1545" max="1545" width="7.88671875" style="192" customWidth="1"/>
    <col min="1546" max="1546" width="10.109375" style="192" bestFit="1" customWidth="1"/>
    <col min="1547" max="1547" width="9" style="192" customWidth="1"/>
    <col min="1548" max="1788" width="9.109375" style="192"/>
    <col min="1789" max="1789" width="2.5546875" style="192" customWidth="1"/>
    <col min="1790" max="1790" width="4.44140625" style="192" customWidth="1"/>
    <col min="1791" max="1791" width="43.6640625" style="192" customWidth="1"/>
    <col min="1792" max="1792" width="6.33203125" style="192" customWidth="1"/>
    <col min="1793" max="1793" width="7.5546875" style="192" customWidth="1"/>
    <col min="1794" max="1794" width="9.5546875" style="192" customWidth="1"/>
    <col min="1795" max="1795" width="13.33203125" style="192" customWidth="1"/>
    <col min="1796" max="1796" width="20.44140625" style="192" customWidth="1"/>
    <col min="1797" max="1799" width="11.6640625" style="192" customWidth="1"/>
    <col min="1800" max="1800" width="9.88671875" style="192" customWidth="1"/>
    <col min="1801" max="1801" width="7.88671875" style="192" customWidth="1"/>
    <col min="1802" max="1802" width="10.109375" style="192" bestFit="1" customWidth="1"/>
    <col min="1803" max="1803" width="9" style="192" customWidth="1"/>
    <col min="1804" max="2044" width="9.109375" style="192"/>
    <col min="2045" max="2045" width="2.5546875" style="192" customWidth="1"/>
    <col min="2046" max="2046" width="4.44140625" style="192" customWidth="1"/>
    <col min="2047" max="2047" width="43.6640625" style="192" customWidth="1"/>
    <col min="2048" max="2048" width="6.33203125" style="192" customWidth="1"/>
    <col min="2049" max="2049" width="7.5546875" style="192" customWidth="1"/>
    <col min="2050" max="2050" width="9.5546875" style="192" customWidth="1"/>
    <col min="2051" max="2051" width="13.33203125" style="192" customWidth="1"/>
    <col min="2052" max="2052" width="20.44140625" style="192" customWidth="1"/>
    <col min="2053" max="2055" width="11.6640625" style="192" customWidth="1"/>
    <col min="2056" max="2056" width="9.88671875" style="192" customWidth="1"/>
    <col min="2057" max="2057" width="7.88671875" style="192" customWidth="1"/>
    <col min="2058" max="2058" width="10.109375" style="192" bestFit="1" customWidth="1"/>
    <col min="2059" max="2059" width="9" style="192" customWidth="1"/>
    <col min="2060" max="2300" width="9.109375" style="192"/>
    <col min="2301" max="2301" width="2.5546875" style="192" customWidth="1"/>
    <col min="2302" max="2302" width="4.44140625" style="192" customWidth="1"/>
    <col min="2303" max="2303" width="43.6640625" style="192" customWidth="1"/>
    <col min="2304" max="2304" width="6.33203125" style="192" customWidth="1"/>
    <col min="2305" max="2305" width="7.5546875" style="192" customWidth="1"/>
    <col min="2306" max="2306" width="9.5546875" style="192" customWidth="1"/>
    <col min="2307" max="2307" width="13.33203125" style="192" customWidth="1"/>
    <col min="2308" max="2308" width="20.44140625" style="192" customWidth="1"/>
    <col min="2309" max="2311" width="11.6640625" style="192" customWidth="1"/>
    <col min="2312" max="2312" width="9.88671875" style="192" customWidth="1"/>
    <col min="2313" max="2313" width="7.88671875" style="192" customWidth="1"/>
    <col min="2314" max="2314" width="10.109375" style="192" bestFit="1" customWidth="1"/>
    <col min="2315" max="2315" width="9" style="192" customWidth="1"/>
    <col min="2316" max="2556" width="9.109375" style="192"/>
    <col min="2557" max="2557" width="2.5546875" style="192" customWidth="1"/>
    <col min="2558" max="2558" width="4.44140625" style="192" customWidth="1"/>
    <col min="2559" max="2559" width="43.6640625" style="192" customWidth="1"/>
    <col min="2560" max="2560" width="6.33203125" style="192" customWidth="1"/>
    <col min="2561" max="2561" width="7.5546875" style="192" customWidth="1"/>
    <col min="2562" max="2562" width="9.5546875" style="192" customWidth="1"/>
    <col min="2563" max="2563" width="13.33203125" style="192" customWidth="1"/>
    <col min="2564" max="2564" width="20.44140625" style="192" customWidth="1"/>
    <col min="2565" max="2567" width="11.6640625" style="192" customWidth="1"/>
    <col min="2568" max="2568" width="9.88671875" style="192" customWidth="1"/>
    <col min="2569" max="2569" width="7.88671875" style="192" customWidth="1"/>
    <col min="2570" max="2570" width="10.109375" style="192" bestFit="1" customWidth="1"/>
    <col min="2571" max="2571" width="9" style="192" customWidth="1"/>
    <col min="2572" max="2812" width="9.109375" style="192"/>
    <col min="2813" max="2813" width="2.5546875" style="192" customWidth="1"/>
    <col min="2814" max="2814" width="4.44140625" style="192" customWidth="1"/>
    <col min="2815" max="2815" width="43.6640625" style="192" customWidth="1"/>
    <col min="2816" max="2816" width="6.33203125" style="192" customWidth="1"/>
    <col min="2817" max="2817" width="7.5546875" style="192" customWidth="1"/>
    <col min="2818" max="2818" width="9.5546875" style="192" customWidth="1"/>
    <col min="2819" max="2819" width="13.33203125" style="192" customWidth="1"/>
    <col min="2820" max="2820" width="20.44140625" style="192" customWidth="1"/>
    <col min="2821" max="2823" width="11.6640625" style="192" customWidth="1"/>
    <col min="2824" max="2824" width="9.88671875" style="192" customWidth="1"/>
    <col min="2825" max="2825" width="7.88671875" style="192" customWidth="1"/>
    <col min="2826" max="2826" width="10.109375" style="192" bestFit="1" customWidth="1"/>
    <col min="2827" max="2827" width="9" style="192" customWidth="1"/>
    <col min="2828" max="3068" width="9.109375" style="192"/>
    <col min="3069" max="3069" width="2.5546875" style="192" customWidth="1"/>
    <col min="3070" max="3070" width="4.44140625" style="192" customWidth="1"/>
    <col min="3071" max="3071" width="43.6640625" style="192" customWidth="1"/>
    <col min="3072" max="3072" width="6.33203125" style="192" customWidth="1"/>
    <col min="3073" max="3073" width="7.5546875" style="192" customWidth="1"/>
    <col min="3074" max="3074" width="9.5546875" style="192" customWidth="1"/>
    <col min="3075" max="3075" width="13.33203125" style="192" customWidth="1"/>
    <col min="3076" max="3076" width="20.44140625" style="192" customWidth="1"/>
    <col min="3077" max="3079" width="11.6640625" style="192" customWidth="1"/>
    <col min="3080" max="3080" width="9.88671875" style="192" customWidth="1"/>
    <col min="3081" max="3081" width="7.88671875" style="192" customWidth="1"/>
    <col min="3082" max="3082" width="10.109375" style="192" bestFit="1" customWidth="1"/>
    <col min="3083" max="3083" width="9" style="192" customWidth="1"/>
    <col min="3084" max="3324" width="9.109375" style="192"/>
    <col min="3325" max="3325" width="2.5546875" style="192" customWidth="1"/>
    <col min="3326" max="3326" width="4.44140625" style="192" customWidth="1"/>
    <col min="3327" max="3327" width="43.6640625" style="192" customWidth="1"/>
    <col min="3328" max="3328" width="6.33203125" style="192" customWidth="1"/>
    <col min="3329" max="3329" width="7.5546875" style="192" customWidth="1"/>
    <col min="3330" max="3330" width="9.5546875" style="192" customWidth="1"/>
    <col min="3331" max="3331" width="13.33203125" style="192" customWidth="1"/>
    <col min="3332" max="3332" width="20.44140625" style="192" customWidth="1"/>
    <col min="3333" max="3335" width="11.6640625" style="192" customWidth="1"/>
    <col min="3336" max="3336" width="9.88671875" style="192" customWidth="1"/>
    <col min="3337" max="3337" width="7.88671875" style="192" customWidth="1"/>
    <col min="3338" max="3338" width="10.109375" style="192" bestFit="1" customWidth="1"/>
    <col min="3339" max="3339" width="9" style="192" customWidth="1"/>
    <col min="3340" max="3580" width="9.109375" style="192"/>
    <col min="3581" max="3581" width="2.5546875" style="192" customWidth="1"/>
    <col min="3582" max="3582" width="4.44140625" style="192" customWidth="1"/>
    <col min="3583" max="3583" width="43.6640625" style="192" customWidth="1"/>
    <col min="3584" max="3584" width="6.33203125" style="192" customWidth="1"/>
    <col min="3585" max="3585" width="7.5546875" style="192" customWidth="1"/>
    <col min="3586" max="3586" width="9.5546875" style="192" customWidth="1"/>
    <col min="3587" max="3587" width="13.33203125" style="192" customWidth="1"/>
    <col min="3588" max="3588" width="20.44140625" style="192" customWidth="1"/>
    <col min="3589" max="3591" width="11.6640625" style="192" customWidth="1"/>
    <col min="3592" max="3592" width="9.88671875" style="192" customWidth="1"/>
    <col min="3593" max="3593" width="7.88671875" style="192" customWidth="1"/>
    <col min="3594" max="3594" width="10.109375" style="192" bestFit="1" customWidth="1"/>
    <col min="3595" max="3595" width="9" style="192" customWidth="1"/>
    <col min="3596" max="3836" width="9.109375" style="192"/>
    <col min="3837" max="3837" width="2.5546875" style="192" customWidth="1"/>
    <col min="3838" max="3838" width="4.44140625" style="192" customWidth="1"/>
    <col min="3839" max="3839" width="43.6640625" style="192" customWidth="1"/>
    <col min="3840" max="3840" width="6.33203125" style="192" customWidth="1"/>
    <col min="3841" max="3841" width="7.5546875" style="192" customWidth="1"/>
    <col min="3842" max="3842" width="9.5546875" style="192" customWidth="1"/>
    <col min="3843" max="3843" width="13.33203125" style="192" customWidth="1"/>
    <col min="3844" max="3844" width="20.44140625" style="192" customWidth="1"/>
    <col min="3845" max="3847" width="11.6640625" style="192" customWidth="1"/>
    <col min="3848" max="3848" width="9.88671875" style="192" customWidth="1"/>
    <col min="3849" max="3849" width="7.88671875" style="192" customWidth="1"/>
    <col min="3850" max="3850" width="10.109375" style="192" bestFit="1" customWidth="1"/>
    <col min="3851" max="3851" width="9" style="192" customWidth="1"/>
    <col min="3852" max="4092" width="9.109375" style="192"/>
    <col min="4093" max="4093" width="2.5546875" style="192" customWidth="1"/>
    <col min="4094" max="4094" width="4.44140625" style="192" customWidth="1"/>
    <col min="4095" max="4095" width="43.6640625" style="192" customWidth="1"/>
    <col min="4096" max="4096" width="6.33203125" style="192" customWidth="1"/>
    <col min="4097" max="4097" width="7.5546875" style="192" customWidth="1"/>
    <col min="4098" max="4098" width="9.5546875" style="192" customWidth="1"/>
    <col min="4099" max="4099" width="13.33203125" style="192" customWidth="1"/>
    <col min="4100" max="4100" width="20.44140625" style="192" customWidth="1"/>
    <col min="4101" max="4103" width="11.6640625" style="192" customWidth="1"/>
    <col min="4104" max="4104" width="9.88671875" style="192" customWidth="1"/>
    <col min="4105" max="4105" width="7.88671875" style="192" customWidth="1"/>
    <col min="4106" max="4106" width="10.109375" style="192" bestFit="1" customWidth="1"/>
    <col min="4107" max="4107" width="9" style="192" customWidth="1"/>
    <col min="4108" max="4348" width="9.109375" style="192"/>
    <col min="4349" max="4349" width="2.5546875" style="192" customWidth="1"/>
    <col min="4350" max="4350" width="4.44140625" style="192" customWidth="1"/>
    <col min="4351" max="4351" width="43.6640625" style="192" customWidth="1"/>
    <col min="4352" max="4352" width="6.33203125" style="192" customWidth="1"/>
    <col min="4353" max="4353" width="7.5546875" style="192" customWidth="1"/>
    <col min="4354" max="4354" width="9.5546875" style="192" customWidth="1"/>
    <col min="4355" max="4355" width="13.33203125" style="192" customWidth="1"/>
    <col min="4356" max="4356" width="20.44140625" style="192" customWidth="1"/>
    <col min="4357" max="4359" width="11.6640625" style="192" customWidth="1"/>
    <col min="4360" max="4360" width="9.88671875" style="192" customWidth="1"/>
    <col min="4361" max="4361" width="7.88671875" style="192" customWidth="1"/>
    <col min="4362" max="4362" width="10.109375" style="192" bestFit="1" customWidth="1"/>
    <col min="4363" max="4363" width="9" style="192" customWidth="1"/>
    <col min="4364" max="4604" width="9.109375" style="192"/>
    <col min="4605" max="4605" width="2.5546875" style="192" customWidth="1"/>
    <col min="4606" max="4606" width="4.44140625" style="192" customWidth="1"/>
    <col min="4607" max="4607" width="43.6640625" style="192" customWidth="1"/>
    <col min="4608" max="4608" width="6.33203125" style="192" customWidth="1"/>
    <col min="4609" max="4609" width="7.5546875" style="192" customWidth="1"/>
    <col min="4610" max="4610" width="9.5546875" style="192" customWidth="1"/>
    <col min="4611" max="4611" width="13.33203125" style="192" customWidth="1"/>
    <col min="4612" max="4612" width="20.44140625" style="192" customWidth="1"/>
    <col min="4613" max="4615" width="11.6640625" style="192" customWidth="1"/>
    <col min="4616" max="4616" width="9.88671875" style="192" customWidth="1"/>
    <col min="4617" max="4617" width="7.88671875" style="192" customWidth="1"/>
    <col min="4618" max="4618" width="10.109375" style="192" bestFit="1" customWidth="1"/>
    <col min="4619" max="4619" width="9" style="192" customWidth="1"/>
    <col min="4620" max="4860" width="9.109375" style="192"/>
    <col min="4861" max="4861" width="2.5546875" style="192" customWidth="1"/>
    <col min="4862" max="4862" width="4.44140625" style="192" customWidth="1"/>
    <col min="4863" max="4863" width="43.6640625" style="192" customWidth="1"/>
    <col min="4864" max="4864" width="6.33203125" style="192" customWidth="1"/>
    <col min="4865" max="4865" width="7.5546875" style="192" customWidth="1"/>
    <col min="4866" max="4866" width="9.5546875" style="192" customWidth="1"/>
    <col min="4867" max="4867" width="13.33203125" style="192" customWidth="1"/>
    <col min="4868" max="4868" width="20.44140625" style="192" customWidth="1"/>
    <col min="4869" max="4871" width="11.6640625" style="192" customWidth="1"/>
    <col min="4872" max="4872" width="9.88671875" style="192" customWidth="1"/>
    <col min="4873" max="4873" width="7.88671875" style="192" customWidth="1"/>
    <col min="4874" max="4874" width="10.109375" style="192" bestFit="1" customWidth="1"/>
    <col min="4875" max="4875" width="9" style="192" customWidth="1"/>
    <col min="4876" max="5116" width="9.109375" style="192"/>
    <col min="5117" max="5117" width="2.5546875" style="192" customWidth="1"/>
    <col min="5118" max="5118" width="4.44140625" style="192" customWidth="1"/>
    <col min="5119" max="5119" width="43.6640625" style="192" customWidth="1"/>
    <col min="5120" max="5120" width="6.33203125" style="192" customWidth="1"/>
    <col min="5121" max="5121" width="7.5546875" style="192" customWidth="1"/>
    <col min="5122" max="5122" width="9.5546875" style="192" customWidth="1"/>
    <col min="5123" max="5123" width="13.33203125" style="192" customWidth="1"/>
    <col min="5124" max="5124" width="20.44140625" style="192" customWidth="1"/>
    <col min="5125" max="5127" width="11.6640625" style="192" customWidth="1"/>
    <col min="5128" max="5128" width="9.88671875" style="192" customWidth="1"/>
    <col min="5129" max="5129" width="7.88671875" style="192" customWidth="1"/>
    <col min="5130" max="5130" width="10.109375" style="192" bestFit="1" customWidth="1"/>
    <col min="5131" max="5131" width="9" style="192" customWidth="1"/>
    <col min="5132" max="5372" width="9.109375" style="192"/>
    <col min="5373" max="5373" width="2.5546875" style="192" customWidth="1"/>
    <col min="5374" max="5374" width="4.44140625" style="192" customWidth="1"/>
    <col min="5375" max="5375" width="43.6640625" style="192" customWidth="1"/>
    <col min="5376" max="5376" width="6.33203125" style="192" customWidth="1"/>
    <col min="5377" max="5377" width="7.5546875" style="192" customWidth="1"/>
    <col min="5378" max="5378" width="9.5546875" style="192" customWidth="1"/>
    <col min="5379" max="5379" width="13.33203125" style="192" customWidth="1"/>
    <col min="5380" max="5380" width="20.44140625" style="192" customWidth="1"/>
    <col min="5381" max="5383" width="11.6640625" style="192" customWidth="1"/>
    <col min="5384" max="5384" width="9.88671875" style="192" customWidth="1"/>
    <col min="5385" max="5385" width="7.88671875" style="192" customWidth="1"/>
    <col min="5386" max="5386" width="10.109375" style="192" bestFit="1" customWidth="1"/>
    <col min="5387" max="5387" width="9" style="192" customWidth="1"/>
    <col min="5388" max="5628" width="9.109375" style="192"/>
    <col min="5629" max="5629" width="2.5546875" style="192" customWidth="1"/>
    <col min="5630" max="5630" width="4.44140625" style="192" customWidth="1"/>
    <col min="5631" max="5631" width="43.6640625" style="192" customWidth="1"/>
    <col min="5632" max="5632" width="6.33203125" style="192" customWidth="1"/>
    <col min="5633" max="5633" width="7.5546875" style="192" customWidth="1"/>
    <col min="5634" max="5634" width="9.5546875" style="192" customWidth="1"/>
    <col min="5635" max="5635" width="13.33203125" style="192" customWidth="1"/>
    <col min="5636" max="5636" width="20.44140625" style="192" customWidth="1"/>
    <col min="5637" max="5639" width="11.6640625" style="192" customWidth="1"/>
    <col min="5640" max="5640" width="9.88671875" style="192" customWidth="1"/>
    <col min="5641" max="5641" width="7.88671875" style="192" customWidth="1"/>
    <col min="5642" max="5642" width="10.109375" style="192" bestFit="1" customWidth="1"/>
    <col min="5643" max="5643" width="9" style="192" customWidth="1"/>
    <col min="5644" max="5884" width="9.109375" style="192"/>
    <col min="5885" max="5885" width="2.5546875" style="192" customWidth="1"/>
    <col min="5886" max="5886" width="4.44140625" style="192" customWidth="1"/>
    <col min="5887" max="5887" width="43.6640625" style="192" customWidth="1"/>
    <col min="5888" max="5888" width="6.33203125" style="192" customWidth="1"/>
    <col min="5889" max="5889" width="7.5546875" style="192" customWidth="1"/>
    <col min="5890" max="5890" width="9.5546875" style="192" customWidth="1"/>
    <col min="5891" max="5891" width="13.33203125" style="192" customWidth="1"/>
    <col min="5892" max="5892" width="20.44140625" style="192" customWidth="1"/>
    <col min="5893" max="5895" width="11.6640625" style="192" customWidth="1"/>
    <col min="5896" max="5896" width="9.88671875" style="192" customWidth="1"/>
    <col min="5897" max="5897" width="7.88671875" style="192" customWidth="1"/>
    <col min="5898" max="5898" width="10.109375" style="192" bestFit="1" customWidth="1"/>
    <col min="5899" max="5899" width="9" style="192" customWidth="1"/>
    <col min="5900" max="6140" width="9.109375" style="192"/>
    <col min="6141" max="6141" width="2.5546875" style="192" customWidth="1"/>
    <col min="6142" max="6142" width="4.44140625" style="192" customWidth="1"/>
    <col min="6143" max="6143" width="43.6640625" style="192" customWidth="1"/>
    <col min="6144" max="6144" width="6.33203125" style="192" customWidth="1"/>
    <col min="6145" max="6145" width="7.5546875" style="192" customWidth="1"/>
    <col min="6146" max="6146" width="9.5546875" style="192" customWidth="1"/>
    <col min="6147" max="6147" width="13.33203125" style="192" customWidth="1"/>
    <col min="6148" max="6148" width="20.44140625" style="192" customWidth="1"/>
    <col min="6149" max="6151" width="11.6640625" style="192" customWidth="1"/>
    <col min="6152" max="6152" width="9.88671875" style="192" customWidth="1"/>
    <col min="6153" max="6153" width="7.88671875" style="192" customWidth="1"/>
    <col min="6154" max="6154" width="10.109375" style="192" bestFit="1" customWidth="1"/>
    <col min="6155" max="6155" width="9" style="192" customWidth="1"/>
    <col min="6156" max="6396" width="9.109375" style="192"/>
    <col min="6397" max="6397" width="2.5546875" style="192" customWidth="1"/>
    <col min="6398" max="6398" width="4.44140625" style="192" customWidth="1"/>
    <col min="6399" max="6399" width="43.6640625" style="192" customWidth="1"/>
    <col min="6400" max="6400" width="6.33203125" style="192" customWidth="1"/>
    <col min="6401" max="6401" width="7.5546875" style="192" customWidth="1"/>
    <col min="6402" max="6402" width="9.5546875" style="192" customWidth="1"/>
    <col min="6403" max="6403" width="13.33203125" style="192" customWidth="1"/>
    <col min="6404" max="6404" width="20.44140625" style="192" customWidth="1"/>
    <col min="6405" max="6407" width="11.6640625" style="192" customWidth="1"/>
    <col min="6408" max="6408" width="9.88671875" style="192" customWidth="1"/>
    <col min="6409" max="6409" width="7.88671875" style="192" customWidth="1"/>
    <col min="6410" max="6410" width="10.109375" style="192" bestFit="1" customWidth="1"/>
    <col min="6411" max="6411" width="9" style="192" customWidth="1"/>
    <col min="6412" max="6652" width="9.109375" style="192"/>
    <col min="6653" max="6653" width="2.5546875" style="192" customWidth="1"/>
    <col min="6654" max="6654" width="4.44140625" style="192" customWidth="1"/>
    <col min="6655" max="6655" width="43.6640625" style="192" customWidth="1"/>
    <col min="6656" max="6656" width="6.33203125" style="192" customWidth="1"/>
    <col min="6657" max="6657" width="7.5546875" style="192" customWidth="1"/>
    <col min="6658" max="6658" width="9.5546875" style="192" customWidth="1"/>
    <col min="6659" max="6659" width="13.33203125" style="192" customWidth="1"/>
    <col min="6660" max="6660" width="20.44140625" style="192" customWidth="1"/>
    <col min="6661" max="6663" width="11.6640625" style="192" customWidth="1"/>
    <col min="6664" max="6664" width="9.88671875" style="192" customWidth="1"/>
    <col min="6665" max="6665" width="7.88671875" style="192" customWidth="1"/>
    <col min="6666" max="6666" width="10.109375" style="192" bestFit="1" customWidth="1"/>
    <col min="6667" max="6667" width="9" style="192" customWidth="1"/>
    <col min="6668" max="6908" width="9.109375" style="192"/>
    <col min="6909" max="6909" width="2.5546875" style="192" customWidth="1"/>
    <col min="6910" max="6910" width="4.44140625" style="192" customWidth="1"/>
    <col min="6911" max="6911" width="43.6640625" style="192" customWidth="1"/>
    <col min="6912" max="6912" width="6.33203125" style="192" customWidth="1"/>
    <col min="6913" max="6913" width="7.5546875" style="192" customWidth="1"/>
    <col min="6914" max="6914" width="9.5546875" style="192" customWidth="1"/>
    <col min="6915" max="6915" width="13.33203125" style="192" customWidth="1"/>
    <col min="6916" max="6916" width="20.44140625" style="192" customWidth="1"/>
    <col min="6917" max="6919" width="11.6640625" style="192" customWidth="1"/>
    <col min="6920" max="6920" width="9.88671875" style="192" customWidth="1"/>
    <col min="6921" max="6921" width="7.88671875" style="192" customWidth="1"/>
    <col min="6922" max="6922" width="10.109375" style="192" bestFit="1" customWidth="1"/>
    <col min="6923" max="6923" width="9" style="192" customWidth="1"/>
    <col min="6924" max="7164" width="9.109375" style="192"/>
    <col min="7165" max="7165" width="2.5546875" style="192" customWidth="1"/>
    <col min="7166" max="7166" width="4.44140625" style="192" customWidth="1"/>
    <col min="7167" max="7167" width="43.6640625" style="192" customWidth="1"/>
    <col min="7168" max="7168" width="6.33203125" style="192" customWidth="1"/>
    <col min="7169" max="7169" width="7.5546875" style="192" customWidth="1"/>
    <col min="7170" max="7170" width="9.5546875" style="192" customWidth="1"/>
    <col min="7171" max="7171" width="13.33203125" style="192" customWidth="1"/>
    <col min="7172" max="7172" width="20.44140625" style="192" customWidth="1"/>
    <col min="7173" max="7175" width="11.6640625" style="192" customWidth="1"/>
    <col min="7176" max="7176" width="9.88671875" style="192" customWidth="1"/>
    <col min="7177" max="7177" width="7.88671875" style="192" customWidth="1"/>
    <col min="7178" max="7178" width="10.109375" style="192" bestFit="1" customWidth="1"/>
    <col min="7179" max="7179" width="9" style="192" customWidth="1"/>
    <col min="7180" max="7420" width="9.109375" style="192"/>
    <col min="7421" max="7421" width="2.5546875" style="192" customWidth="1"/>
    <col min="7422" max="7422" width="4.44140625" style="192" customWidth="1"/>
    <col min="7423" max="7423" width="43.6640625" style="192" customWidth="1"/>
    <col min="7424" max="7424" width="6.33203125" style="192" customWidth="1"/>
    <col min="7425" max="7425" width="7.5546875" style="192" customWidth="1"/>
    <col min="7426" max="7426" width="9.5546875" style="192" customWidth="1"/>
    <col min="7427" max="7427" width="13.33203125" style="192" customWidth="1"/>
    <col min="7428" max="7428" width="20.44140625" style="192" customWidth="1"/>
    <col min="7429" max="7431" width="11.6640625" style="192" customWidth="1"/>
    <col min="7432" max="7432" width="9.88671875" style="192" customWidth="1"/>
    <col min="7433" max="7433" width="7.88671875" style="192" customWidth="1"/>
    <col min="7434" max="7434" width="10.109375" style="192" bestFit="1" customWidth="1"/>
    <col min="7435" max="7435" width="9" style="192" customWidth="1"/>
    <col min="7436" max="7676" width="9.109375" style="192"/>
    <col min="7677" max="7677" width="2.5546875" style="192" customWidth="1"/>
    <col min="7678" max="7678" width="4.44140625" style="192" customWidth="1"/>
    <col min="7679" max="7679" width="43.6640625" style="192" customWidth="1"/>
    <col min="7680" max="7680" width="6.33203125" style="192" customWidth="1"/>
    <col min="7681" max="7681" width="7.5546875" style="192" customWidth="1"/>
    <col min="7682" max="7682" width="9.5546875" style="192" customWidth="1"/>
    <col min="7683" max="7683" width="13.33203125" style="192" customWidth="1"/>
    <col min="7684" max="7684" width="20.44140625" style="192" customWidth="1"/>
    <col min="7685" max="7687" width="11.6640625" style="192" customWidth="1"/>
    <col min="7688" max="7688" width="9.88671875" style="192" customWidth="1"/>
    <col min="7689" max="7689" width="7.88671875" style="192" customWidth="1"/>
    <col min="7690" max="7690" width="10.109375" style="192" bestFit="1" customWidth="1"/>
    <col min="7691" max="7691" width="9" style="192" customWidth="1"/>
    <col min="7692" max="7932" width="9.109375" style="192"/>
    <col min="7933" max="7933" width="2.5546875" style="192" customWidth="1"/>
    <col min="7934" max="7934" width="4.44140625" style="192" customWidth="1"/>
    <col min="7935" max="7935" width="43.6640625" style="192" customWidth="1"/>
    <col min="7936" max="7936" width="6.33203125" style="192" customWidth="1"/>
    <col min="7937" max="7937" width="7.5546875" style="192" customWidth="1"/>
    <col min="7938" max="7938" width="9.5546875" style="192" customWidth="1"/>
    <col min="7939" max="7939" width="13.33203125" style="192" customWidth="1"/>
    <col min="7940" max="7940" width="20.44140625" style="192" customWidth="1"/>
    <col min="7941" max="7943" width="11.6640625" style="192" customWidth="1"/>
    <col min="7944" max="7944" width="9.88671875" style="192" customWidth="1"/>
    <col min="7945" max="7945" width="7.88671875" style="192" customWidth="1"/>
    <col min="7946" max="7946" width="10.109375" style="192" bestFit="1" customWidth="1"/>
    <col min="7947" max="7947" width="9" style="192" customWidth="1"/>
    <col min="7948" max="8188" width="9.109375" style="192"/>
    <col min="8189" max="8189" width="2.5546875" style="192" customWidth="1"/>
    <col min="8190" max="8190" width="4.44140625" style="192" customWidth="1"/>
    <col min="8191" max="8191" width="43.6640625" style="192" customWidth="1"/>
    <col min="8192" max="8192" width="6.33203125" style="192" customWidth="1"/>
    <col min="8193" max="8193" width="7.5546875" style="192" customWidth="1"/>
    <col min="8194" max="8194" width="9.5546875" style="192" customWidth="1"/>
    <col min="8195" max="8195" width="13.33203125" style="192" customWidth="1"/>
    <col min="8196" max="8196" width="20.44140625" style="192" customWidth="1"/>
    <col min="8197" max="8199" width="11.6640625" style="192" customWidth="1"/>
    <col min="8200" max="8200" width="9.88671875" style="192" customWidth="1"/>
    <col min="8201" max="8201" width="7.88671875" style="192" customWidth="1"/>
    <col min="8202" max="8202" width="10.109375" style="192" bestFit="1" customWidth="1"/>
    <col min="8203" max="8203" width="9" style="192" customWidth="1"/>
    <col min="8204" max="8444" width="9.109375" style="192"/>
    <col min="8445" max="8445" width="2.5546875" style="192" customWidth="1"/>
    <col min="8446" max="8446" width="4.44140625" style="192" customWidth="1"/>
    <col min="8447" max="8447" width="43.6640625" style="192" customWidth="1"/>
    <col min="8448" max="8448" width="6.33203125" style="192" customWidth="1"/>
    <col min="8449" max="8449" width="7.5546875" style="192" customWidth="1"/>
    <col min="8450" max="8450" width="9.5546875" style="192" customWidth="1"/>
    <col min="8451" max="8451" width="13.33203125" style="192" customWidth="1"/>
    <col min="8452" max="8452" width="20.44140625" style="192" customWidth="1"/>
    <col min="8453" max="8455" width="11.6640625" style="192" customWidth="1"/>
    <col min="8456" max="8456" width="9.88671875" style="192" customWidth="1"/>
    <col min="8457" max="8457" width="7.88671875" style="192" customWidth="1"/>
    <col min="8458" max="8458" width="10.109375" style="192" bestFit="1" customWidth="1"/>
    <col min="8459" max="8459" width="9" style="192" customWidth="1"/>
    <col min="8460" max="8700" width="9.109375" style="192"/>
    <col min="8701" max="8701" width="2.5546875" style="192" customWidth="1"/>
    <col min="8702" max="8702" width="4.44140625" style="192" customWidth="1"/>
    <col min="8703" max="8703" width="43.6640625" style="192" customWidth="1"/>
    <col min="8704" max="8704" width="6.33203125" style="192" customWidth="1"/>
    <col min="8705" max="8705" width="7.5546875" style="192" customWidth="1"/>
    <col min="8706" max="8706" width="9.5546875" style="192" customWidth="1"/>
    <col min="8707" max="8707" width="13.33203125" style="192" customWidth="1"/>
    <col min="8708" max="8708" width="20.44140625" style="192" customWidth="1"/>
    <col min="8709" max="8711" width="11.6640625" style="192" customWidth="1"/>
    <col min="8712" max="8712" width="9.88671875" style="192" customWidth="1"/>
    <col min="8713" max="8713" width="7.88671875" style="192" customWidth="1"/>
    <col min="8714" max="8714" width="10.109375" style="192" bestFit="1" customWidth="1"/>
    <col min="8715" max="8715" width="9" style="192" customWidth="1"/>
    <col min="8716" max="8956" width="9.109375" style="192"/>
    <col min="8957" max="8957" width="2.5546875" style="192" customWidth="1"/>
    <col min="8958" max="8958" width="4.44140625" style="192" customWidth="1"/>
    <col min="8959" max="8959" width="43.6640625" style="192" customWidth="1"/>
    <col min="8960" max="8960" width="6.33203125" style="192" customWidth="1"/>
    <col min="8961" max="8961" width="7.5546875" style="192" customWidth="1"/>
    <col min="8962" max="8962" width="9.5546875" style="192" customWidth="1"/>
    <col min="8963" max="8963" width="13.33203125" style="192" customWidth="1"/>
    <col min="8964" max="8964" width="20.44140625" style="192" customWidth="1"/>
    <col min="8965" max="8967" width="11.6640625" style="192" customWidth="1"/>
    <col min="8968" max="8968" width="9.88671875" style="192" customWidth="1"/>
    <col min="8969" max="8969" width="7.88671875" style="192" customWidth="1"/>
    <col min="8970" max="8970" width="10.109375" style="192" bestFit="1" customWidth="1"/>
    <col min="8971" max="8971" width="9" style="192" customWidth="1"/>
    <col min="8972" max="9212" width="9.109375" style="192"/>
    <col min="9213" max="9213" width="2.5546875" style="192" customWidth="1"/>
    <col min="9214" max="9214" width="4.44140625" style="192" customWidth="1"/>
    <col min="9215" max="9215" width="43.6640625" style="192" customWidth="1"/>
    <col min="9216" max="9216" width="6.33203125" style="192" customWidth="1"/>
    <col min="9217" max="9217" width="7.5546875" style="192" customWidth="1"/>
    <col min="9218" max="9218" width="9.5546875" style="192" customWidth="1"/>
    <col min="9219" max="9219" width="13.33203125" style="192" customWidth="1"/>
    <col min="9220" max="9220" width="20.44140625" style="192" customWidth="1"/>
    <col min="9221" max="9223" width="11.6640625" style="192" customWidth="1"/>
    <col min="9224" max="9224" width="9.88671875" style="192" customWidth="1"/>
    <col min="9225" max="9225" width="7.88671875" style="192" customWidth="1"/>
    <col min="9226" max="9226" width="10.109375" style="192" bestFit="1" customWidth="1"/>
    <col min="9227" max="9227" width="9" style="192" customWidth="1"/>
    <col min="9228" max="9468" width="9.109375" style="192"/>
    <col min="9469" max="9469" width="2.5546875" style="192" customWidth="1"/>
    <col min="9470" max="9470" width="4.44140625" style="192" customWidth="1"/>
    <col min="9471" max="9471" width="43.6640625" style="192" customWidth="1"/>
    <col min="9472" max="9472" width="6.33203125" style="192" customWidth="1"/>
    <col min="9473" max="9473" width="7.5546875" style="192" customWidth="1"/>
    <col min="9474" max="9474" width="9.5546875" style="192" customWidth="1"/>
    <col min="9475" max="9475" width="13.33203125" style="192" customWidth="1"/>
    <col min="9476" max="9476" width="20.44140625" style="192" customWidth="1"/>
    <col min="9477" max="9479" width="11.6640625" style="192" customWidth="1"/>
    <col min="9480" max="9480" width="9.88671875" style="192" customWidth="1"/>
    <col min="9481" max="9481" width="7.88671875" style="192" customWidth="1"/>
    <col min="9482" max="9482" width="10.109375" style="192" bestFit="1" customWidth="1"/>
    <col min="9483" max="9483" width="9" style="192" customWidth="1"/>
    <col min="9484" max="9724" width="9.109375" style="192"/>
    <col min="9725" max="9725" width="2.5546875" style="192" customWidth="1"/>
    <col min="9726" max="9726" width="4.44140625" style="192" customWidth="1"/>
    <col min="9727" max="9727" width="43.6640625" style="192" customWidth="1"/>
    <col min="9728" max="9728" width="6.33203125" style="192" customWidth="1"/>
    <col min="9729" max="9729" width="7.5546875" style="192" customWidth="1"/>
    <col min="9730" max="9730" width="9.5546875" style="192" customWidth="1"/>
    <col min="9731" max="9731" width="13.33203125" style="192" customWidth="1"/>
    <col min="9732" max="9732" width="20.44140625" style="192" customWidth="1"/>
    <col min="9733" max="9735" width="11.6640625" style="192" customWidth="1"/>
    <col min="9736" max="9736" width="9.88671875" style="192" customWidth="1"/>
    <col min="9737" max="9737" width="7.88671875" style="192" customWidth="1"/>
    <col min="9738" max="9738" width="10.109375" style="192" bestFit="1" customWidth="1"/>
    <col min="9739" max="9739" width="9" style="192" customWidth="1"/>
    <col min="9740" max="9980" width="9.109375" style="192"/>
    <col min="9981" max="9981" width="2.5546875" style="192" customWidth="1"/>
    <col min="9982" max="9982" width="4.44140625" style="192" customWidth="1"/>
    <col min="9983" max="9983" width="43.6640625" style="192" customWidth="1"/>
    <col min="9984" max="9984" width="6.33203125" style="192" customWidth="1"/>
    <col min="9985" max="9985" width="7.5546875" style="192" customWidth="1"/>
    <col min="9986" max="9986" width="9.5546875" style="192" customWidth="1"/>
    <col min="9987" max="9987" width="13.33203125" style="192" customWidth="1"/>
    <col min="9988" max="9988" width="20.44140625" style="192" customWidth="1"/>
    <col min="9989" max="9991" width="11.6640625" style="192" customWidth="1"/>
    <col min="9992" max="9992" width="9.88671875" style="192" customWidth="1"/>
    <col min="9993" max="9993" width="7.88671875" style="192" customWidth="1"/>
    <col min="9994" max="9994" width="10.109375" style="192" bestFit="1" customWidth="1"/>
    <col min="9995" max="9995" width="9" style="192" customWidth="1"/>
    <col min="9996" max="10236" width="9.109375" style="192"/>
    <col min="10237" max="10237" width="2.5546875" style="192" customWidth="1"/>
    <col min="10238" max="10238" width="4.44140625" style="192" customWidth="1"/>
    <col min="10239" max="10239" width="43.6640625" style="192" customWidth="1"/>
    <col min="10240" max="10240" width="6.33203125" style="192" customWidth="1"/>
    <col min="10241" max="10241" width="7.5546875" style="192" customWidth="1"/>
    <col min="10242" max="10242" width="9.5546875" style="192" customWidth="1"/>
    <col min="10243" max="10243" width="13.33203125" style="192" customWidth="1"/>
    <col min="10244" max="10244" width="20.44140625" style="192" customWidth="1"/>
    <col min="10245" max="10247" width="11.6640625" style="192" customWidth="1"/>
    <col min="10248" max="10248" width="9.88671875" style="192" customWidth="1"/>
    <col min="10249" max="10249" width="7.88671875" style="192" customWidth="1"/>
    <col min="10250" max="10250" width="10.109375" style="192" bestFit="1" customWidth="1"/>
    <col min="10251" max="10251" width="9" style="192" customWidth="1"/>
    <col min="10252" max="10492" width="9.109375" style="192"/>
    <col min="10493" max="10493" width="2.5546875" style="192" customWidth="1"/>
    <col min="10494" max="10494" width="4.44140625" style="192" customWidth="1"/>
    <col min="10495" max="10495" width="43.6640625" style="192" customWidth="1"/>
    <col min="10496" max="10496" width="6.33203125" style="192" customWidth="1"/>
    <col min="10497" max="10497" width="7.5546875" style="192" customWidth="1"/>
    <col min="10498" max="10498" width="9.5546875" style="192" customWidth="1"/>
    <col min="10499" max="10499" width="13.33203125" style="192" customWidth="1"/>
    <col min="10500" max="10500" width="20.44140625" style="192" customWidth="1"/>
    <col min="10501" max="10503" width="11.6640625" style="192" customWidth="1"/>
    <col min="10504" max="10504" width="9.88671875" style="192" customWidth="1"/>
    <col min="10505" max="10505" width="7.88671875" style="192" customWidth="1"/>
    <col min="10506" max="10506" width="10.109375" style="192" bestFit="1" customWidth="1"/>
    <col min="10507" max="10507" width="9" style="192" customWidth="1"/>
    <col min="10508" max="10748" width="9.109375" style="192"/>
    <col min="10749" max="10749" width="2.5546875" style="192" customWidth="1"/>
    <col min="10750" max="10750" width="4.44140625" style="192" customWidth="1"/>
    <col min="10751" max="10751" width="43.6640625" style="192" customWidth="1"/>
    <col min="10752" max="10752" width="6.33203125" style="192" customWidth="1"/>
    <col min="10753" max="10753" width="7.5546875" style="192" customWidth="1"/>
    <col min="10754" max="10754" width="9.5546875" style="192" customWidth="1"/>
    <col min="10755" max="10755" width="13.33203125" style="192" customWidth="1"/>
    <col min="10756" max="10756" width="20.44140625" style="192" customWidth="1"/>
    <col min="10757" max="10759" width="11.6640625" style="192" customWidth="1"/>
    <col min="10760" max="10760" width="9.88671875" style="192" customWidth="1"/>
    <col min="10761" max="10761" width="7.88671875" style="192" customWidth="1"/>
    <col min="10762" max="10762" width="10.109375" style="192" bestFit="1" customWidth="1"/>
    <col min="10763" max="10763" width="9" style="192" customWidth="1"/>
    <col min="10764" max="11004" width="9.109375" style="192"/>
    <col min="11005" max="11005" width="2.5546875" style="192" customWidth="1"/>
    <col min="11006" max="11006" width="4.44140625" style="192" customWidth="1"/>
    <col min="11007" max="11007" width="43.6640625" style="192" customWidth="1"/>
    <col min="11008" max="11008" width="6.33203125" style="192" customWidth="1"/>
    <col min="11009" max="11009" width="7.5546875" style="192" customWidth="1"/>
    <col min="11010" max="11010" width="9.5546875" style="192" customWidth="1"/>
    <col min="11011" max="11011" width="13.33203125" style="192" customWidth="1"/>
    <col min="11012" max="11012" width="20.44140625" style="192" customWidth="1"/>
    <col min="11013" max="11015" width="11.6640625" style="192" customWidth="1"/>
    <col min="11016" max="11016" width="9.88671875" style="192" customWidth="1"/>
    <col min="11017" max="11017" width="7.88671875" style="192" customWidth="1"/>
    <col min="11018" max="11018" width="10.109375" style="192" bestFit="1" customWidth="1"/>
    <col min="11019" max="11019" width="9" style="192" customWidth="1"/>
    <col min="11020" max="11260" width="9.109375" style="192"/>
    <col min="11261" max="11261" width="2.5546875" style="192" customWidth="1"/>
    <col min="11262" max="11262" width="4.44140625" style="192" customWidth="1"/>
    <col min="11263" max="11263" width="43.6640625" style="192" customWidth="1"/>
    <col min="11264" max="11264" width="6.33203125" style="192" customWidth="1"/>
    <col min="11265" max="11265" width="7.5546875" style="192" customWidth="1"/>
    <col min="11266" max="11266" width="9.5546875" style="192" customWidth="1"/>
    <col min="11267" max="11267" width="13.33203125" style="192" customWidth="1"/>
    <col min="11268" max="11268" width="20.44140625" style="192" customWidth="1"/>
    <col min="11269" max="11271" width="11.6640625" style="192" customWidth="1"/>
    <col min="11272" max="11272" width="9.88671875" style="192" customWidth="1"/>
    <col min="11273" max="11273" width="7.88671875" style="192" customWidth="1"/>
    <col min="11274" max="11274" width="10.109375" style="192" bestFit="1" customWidth="1"/>
    <col min="11275" max="11275" width="9" style="192" customWidth="1"/>
    <col min="11276" max="11516" width="9.109375" style="192"/>
    <col min="11517" max="11517" width="2.5546875" style="192" customWidth="1"/>
    <col min="11518" max="11518" width="4.44140625" style="192" customWidth="1"/>
    <col min="11519" max="11519" width="43.6640625" style="192" customWidth="1"/>
    <col min="11520" max="11520" width="6.33203125" style="192" customWidth="1"/>
    <col min="11521" max="11521" width="7.5546875" style="192" customWidth="1"/>
    <col min="11522" max="11522" width="9.5546875" style="192" customWidth="1"/>
    <col min="11523" max="11523" width="13.33203125" style="192" customWidth="1"/>
    <col min="11524" max="11524" width="20.44140625" style="192" customWidth="1"/>
    <col min="11525" max="11527" width="11.6640625" style="192" customWidth="1"/>
    <col min="11528" max="11528" width="9.88671875" style="192" customWidth="1"/>
    <col min="11529" max="11529" width="7.88671875" style="192" customWidth="1"/>
    <col min="11530" max="11530" width="10.109375" style="192" bestFit="1" customWidth="1"/>
    <col min="11531" max="11531" width="9" style="192" customWidth="1"/>
    <col min="11532" max="11772" width="9.109375" style="192"/>
    <col min="11773" max="11773" width="2.5546875" style="192" customWidth="1"/>
    <col min="11774" max="11774" width="4.44140625" style="192" customWidth="1"/>
    <col min="11775" max="11775" width="43.6640625" style="192" customWidth="1"/>
    <col min="11776" max="11776" width="6.33203125" style="192" customWidth="1"/>
    <col min="11777" max="11777" width="7.5546875" style="192" customWidth="1"/>
    <col min="11778" max="11778" width="9.5546875" style="192" customWidth="1"/>
    <col min="11779" max="11779" width="13.33203125" style="192" customWidth="1"/>
    <col min="11780" max="11780" width="20.44140625" style="192" customWidth="1"/>
    <col min="11781" max="11783" width="11.6640625" style="192" customWidth="1"/>
    <col min="11784" max="11784" width="9.88671875" style="192" customWidth="1"/>
    <col min="11785" max="11785" width="7.88671875" style="192" customWidth="1"/>
    <col min="11786" max="11786" width="10.109375" style="192" bestFit="1" customWidth="1"/>
    <col min="11787" max="11787" width="9" style="192" customWidth="1"/>
    <col min="11788" max="12028" width="9.109375" style="192"/>
    <col min="12029" max="12029" width="2.5546875" style="192" customWidth="1"/>
    <col min="12030" max="12030" width="4.44140625" style="192" customWidth="1"/>
    <col min="12031" max="12031" width="43.6640625" style="192" customWidth="1"/>
    <col min="12032" max="12032" width="6.33203125" style="192" customWidth="1"/>
    <col min="12033" max="12033" width="7.5546875" style="192" customWidth="1"/>
    <col min="12034" max="12034" width="9.5546875" style="192" customWidth="1"/>
    <col min="12035" max="12035" width="13.33203125" style="192" customWidth="1"/>
    <col min="12036" max="12036" width="20.44140625" style="192" customWidth="1"/>
    <col min="12037" max="12039" width="11.6640625" style="192" customWidth="1"/>
    <col min="12040" max="12040" width="9.88671875" style="192" customWidth="1"/>
    <col min="12041" max="12041" width="7.88671875" style="192" customWidth="1"/>
    <col min="12042" max="12042" width="10.109375" style="192" bestFit="1" customWidth="1"/>
    <col min="12043" max="12043" width="9" style="192" customWidth="1"/>
    <col min="12044" max="12284" width="9.109375" style="192"/>
    <col min="12285" max="12285" width="2.5546875" style="192" customWidth="1"/>
    <col min="12286" max="12286" width="4.44140625" style="192" customWidth="1"/>
    <col min="12287" max="12287" width="43.6640625" style="192" customWidth="1"/>
    <col min="12288" max="12288" width="6.33203125" style="192" customWidth="1"/>
    <col min="12289" max="12289" width="7.5546875" style="192" customWidth="1"/>
    <col min="12290" max="12290" width="9.5546875" style="192" customWidth="1"/>
    <col min="12291" max="12291" width="13.33203125" style="192" customWidth="1"/>
    <col min="12292" max="12292" width="20.44140625" style="192" customWidth="1"/>
    <col min="12293" max="12295" width="11.6640625" style="192" customWidth="1"/>
    <col min="12296" max="12296" width="9.88671875" style="192" customWidth="1"/>
    <col min="12297" max="12297" width="7.88671875" style="192" customWidth="1"/>
    <col min="12298" max="12298" width="10.109375" style="192" bestFit="1" customWidth="1"/>
    <col min="12299" max="12299" width="9" style="192" customWidth="1"/>
    <col min="12300" max="12540" width="9.109375" style="192"/>
    <col min="12541" max="12541" width="2.5546875" style="192" customWidth="1"/>
    <col min="12542" max="12542" width="4.44140625" style="192" customWidth="1"/>
    <col min="12543" max="12543" width="43.6640625" style="192" customWidth="1"/>
    <col min="12544" max="12544" width="6.33203125" style="192" customWidth="1"/>
    <col min="12545" max="12545" width="7.5546875" style="192" customWidth="1"/>
    <col min="12546" max="12546" width="9.5546875" style="192" customWidth="1"/>
    <col min="12547" max="12547" width="13.33203125" style="192" customWidth="1"/>
    <col min="12548" max="12548" width="20.44140625" style="192" customWidth="1"/>
    <col min="12549" max="12551" width="11.6640625" style="192" customWidth="1"/>
    <col min="12552" max="12552" width="9.88671875" style="192" customWidth="1"/>
    <col min="12553" max="12553" width="7.88671875" style="192" customWidth="1"/>
    <col min="12554" max="12554" width="10.109375" style="192" bestFit="1" customWidth="1"/>
    <col min="12555" max="12555" width="9" style="192" customWidth="1"/>
    <col min="12556" max="12796" width="9.109375" style="192"/>
    <col min="12797" max="12797" width="2.5546875" style="192" customWidth="1"/>
    <col min="12798" max="12798" width="4.44140625" style="192" customWidth="1"/>
    <col min="12799" max="12799" width="43.6640625" style="192" customWidth="1"/>
    <col min="12800" max="12800" width="6.33203125" style="192" customWidth="1"/>
    <col min="12801" max="12801" width="7.5546875" style="192" customWidth="1"/>
    <col min="12802" max="12802" width="9.5546875" style="192" customWidth="1"/>
    <col min="12803" max="12803" width="13.33203125" style="192" customWidth="1"/>
    <col min="12804" max="12804" width="20.44140625" style="192" customWidth="1"/>
    <col min="12805" max="12807" width="11.6640625" style="192" customWidth="1"/>
    <col min="12808" max="12808" width="9.88671875" style="192" customWidth="1"/>
    <col min="12809" max="12809" width="7.88671875" style="192" customWidth="1"/>
    <col min="12810" max="12810" width="10.109375" style="192" bestFit="1" customWidth="1"/>
    <col min="12811" max="12811" width="9" style="192" customWidth="1"/>
    <col min="12812" max="13052" width="9.109375" style="192"/>
    <col min="13053" max="13053" width="2.5546875" style="192" customWidth="1"/>
    <col min="13054" max="13054" width="4.44140625" style="192" customWidth="1"/>
    <col min="13055" max="13055" width="43.6640625" style="192" customWidth="1"/>
    <col min="13056" max="13056" width="6.33203125" style="192" customWidth="1"/>
    <col min="13057" max="13057" width="7.5546875" style="192" customWidth="1"/>
    <col min="13058" max="13058" width="9.5546875" style="192" customWidth="1"/>
    <col min="13059" max="13059" width="13.33203125" style="192" customWidth="1"/>
    <col min="13060" max="13060" width="20.44140625" style="192" customWidth="1"/>
    <col min="13061" max="13063" width="11.6640625" style="192" customWidth="1"/>
    <col min="13064" max="13064" width="9.88671875" style="192" customWidth="1"/>
    <col min="13065" max="13065" width="7.88671875" style="192" customWidth="1"/>
    <col min="13066" max="13066" width="10.109375" style="192" bestFit="1" customWidth="1"/>
    <col min="13067" max="13067" width="9" style="192" customWidth="1"/>
    <col min="13068" max="13308" width="9.109375" style="192"/>
    <col min="13309" max="13309" width="2.5546875" style="192" customWidth="1"/>
    <col min="13310" max="13310" width="4.44140625" style="192" customWidth="1"/>
    <col min="13311" max="13311" width="43.6640625" style="192" customWidth="1"/>
    <col min="13312" max="13312" width="6.33203125" style="192" customWidth="1"/>
    <col min="13313" max="13313" width="7.5546875" style="192" customWidth="1"/>
    <col min="13314" max="13314" width="9.5546875" style="192" customWidth="1"/>
    <col min="13315" max="13315" width="13.33203125" style="192" customWidth="1"/>
    <col min="13316" max="13316" width="20.44140625" style="192" customWidth="1"/>
    <col min="13317" max="13319" width="11.6640625" style="192" customWidth="1"/>
    <col min="13320" max="13320" width="9.88671875" style="192" customWidth="1"/>
    <col min="13321" max="13321" width="7.88671875" style="192" customWidth="1"/>
    <col min="13322" max="13322" width="10.109375" style="192" bestFit="1" customWidth="1"/>
    <col min="13323" max="13323" width="9" style="192" customWidth="1"/>
    <col min="13324" max="13564" width="9.109375" style="192"/>
    <col min="13565" max="13565" width="2.5546875" style="192" customWidth="1"/>
    <col min="13566" max="13566" width="4.44140625" style="192" customWidth="1"/>
    <col min="13567" max="13567" width="43.6640625" style="192" customWidth="1"/>
    <col min="13568" max="13568" width="6.33203125" style="192" customWidth="1"/>
    <col min="13569" max="13569" width="7.5546875" style="192" customWidth="1"/>
    <col min="13570" max="13570" width="9.5546875" style="192" customWidth="1"/>
    <col min="13571" max="13571" width="13.33203125" style="192" customWidth="1"/>
    <col min="13572" max="13572" width="20.44140625" style="192" customWidth="1"/>
    <col min="13573" max="13575" width="11.6640625" style="192" customWidth="1"/>
    <col min="13576" max="13576" width="9.88671875" style="192" customWidth="1"/>
    <col min="13577" max="13577" width="7.88671875" style="192" customWidth="1"/>
    <col min="13578" max="13578" width="10.109375" style="192" bestFit="1" customWidth="1"/>
    <col min="13579" max="13579" width="9" style="192" customWidth="1"/>
    <col min="13580" max="13820" width="9.109375" style="192"/>
    <col min="13821" max="13821" width="2.5546875" style="192" customWidth="1"/>
    <col min="13822" max="13822" width="4.44140625" style="192" customWidth="1"/>
    <col min="13823" max="13823" width="43.6640625" style="192" customWidth="1"/>
    <col min="13824" max="13824" width="6.33203125" style="192" customWidth="1"/>
    <col min="13825" max="13825" width="7.5546875" style="192" customWidth="1"/>
    <col min="13826" max="13826" width="9.5546875" style="192" customWidth="1"/>
    <col min="13827" max="13827" width="13.33203125" style="192" customWidth="1"/>
    <col min="13828" max="13828" width="20.44140625" style="192" customWidth="1"/>
    <col min="13829" max="13831" width="11.6640625" style="192" customWidth="1"/>
    <col min="13832" max="13832" width="9.88671875" style="192" customWidth="1"/>
    <col min="13833" max="13833" width="7.88671875" style="192" customWidth="1"/>
    <col min="13834" max="13834" width="10.109375" style="192" bestFit="1" customWidth="1"/>
    <col min="13835" max="13835" width="9" style="192" customWidth="1"/>
    <col min="13836" max="14076" width="9.109375" style="192"/>
    <col min="14077" max="14077" width="2.5546875" style="192" customWidth="1"/>
    <col min="14078" max="14078" width="4.44140625" style="192" customWidth="1"/>
    <col min="14079" max="14079" width="43.6640625" style="192" customWidth="1"/>
    <col min="14080" max="14080" width="6.33203125" style="192" customWidth="1"/>
    <col min="14081" max="14081" width="7.5546875" style="192" customWidth="1"/>
    <col min="14082" max="14082" width="9.5546875" style="192" customWidth="1"/>
    <col min="14083" max="14083" width="13.33203125" style="192" customWidth="1"/>
    <col min="14084" max="14084" width="20.44140625" style="192" customWidth="1"/>
    <col min="14085" max="14087" width="11.6640625" style="192" customWidth="1"/>
    <col min="14088" max="14088" width="9.88671875" style="192" customWidth="1"/>
    <col min="14089" max="14089" width="7.88671875" style="192" customWidth="1"/>
    <col min="14090" max="14090" width="10.109375" style="192" bestFit="1" customWidth="1"/>
    <col min="14091" max="14091" width="9" style="192" customWidth="1"/>
    <col min="14092" max="14332" width="9.109375" style="192"/>
    <col min="14333" max="14333" width="2.5546875" style="192" customWidth="1"/>
    <col min="14334" max="14334" width="4.44140625" style="192" customWidth="1"/>
    <col min="14335" max="14335" width="43.6640625" style="192" customWidth="1"/>
    <col min="14336" max="14336" width="6.33203125" style="192" customWidth="1"/>
    <col min="14337" max="14337" width="7.5546875" style="192" customWidth="1"/>
    <col min="14338" max="14338" width="9.5546875" style="192" customWidth="1"/>
    <col min="14339" max="14339" width="13.33203125" style="192" customWidth="1"/>
    <col min="14340" max="14340" width="20.44140625" style="192" customWidth="1"/>
    <col min="14341" max="14343" width="11.6640625" style="192" customWidth="1"/>
    <col min="14344" max="14344" width="9.88671875" style="192" customWidth="1"/>
    <col min="14345" max="14345" width="7.88671875" style="192" customWidth="1"/>
    <col min="14346" max="14346" width="10.109375" style="192" bestFit="1" customWidth="1"/>
    <col min="14347" max="14347" width="9" style="192" customWidth="1"/>
    <col min="14348" max="14588" width="9.109375" style="192"/>
    <col min="14589" max="14589" width="2.5546875" style="192" customWidth="1"/>
    <col min="14590" max="14590" width="4.44140625" style="192" customWidth="1"/>
    <col min="14591" max="14591" width="43.6640625" style="192" customWidth="1"/>
    <col min="14592" max="14592" width="6.33203125" style="192" customWidth="1"/>
    <col min="14593" max="14593" width="7.5546875" style="192" customWidth="1"/>
    <col min="14594" max="14594" width="9.5546875" style="192" customWidth="1"/>
    <col min="14595" max="14595" width="13.33203125" style="192" customWidth="1"/>
    <col min="14596" max="14596" width="20.44140625" style="192" customWidth="1"/>
    <col min="14597" max="14599" width="11.6640625" style="192" customWidth="1"/>
    <col min="14600" max="14600" width="9.88671875" style="192" customWidth="1"/>
    <col min="14601" max="14601" width="7.88671875" style="192" customWidth="1"/>
    <col min="14602" max="14602" width="10.109375" style="192" bestFit="1" customWidth="1"/>
    <col min="14603" max="14603" width="9" style="192" customWidth="1"/>
    <col min="14604" max="14844" width="9.109375" style="192"/>
    <col min="14845" max="14845" width="2.5546875" style="192" customWidth="1"/>
    <col min="14846" max="14846" width="4.44140625" style="192" customWidth="1"/>
    <col min="14847" max="14847" width="43.6640625" style="192" customWidth="1"/>
    <col min="14848" max="14848" width="6.33203125" style="192" customWidth="1"/>
    <col min="14849" max="14849" width="7.5546875" style="192" customWidth="1"/>
    <col min="14850" max="14850" width="9.5546875" style="192" customWidth="1"/>
    <col min="14851" max="14851" width="13.33203125" style="192" customWidth="1"/>
    <col min="14852" max="14852" width="20.44140625" style="192" customWidth="1"/>
    <col min="14853" max="14855" width="11.6640625" style="192" customWidth="1"/>
    <col min="14856" max="14856" width="9.88671875" style="192" customWidth="1"/>
    <col min="14857" max="14857" width="7.88671875" style="192" customWidth="1"/>
    <col min="14858" max="14858" width="10.109375" style="192" bestFit="1" customWidth="1"/>
    <col min="14859" max="14859" width="9" style="192" customWidth="1"/>
    <col min="14860" max="15100" width="9.109375" style="192"/>
    <col min="15101" max="15101" width="2.5546875" style="192" customWidth="1"/>
    <col min="15102" max="15102" width="4.44140625" style="192" customWidth="1"/>
    <col min="15103" max="15103" width="43.6640625" style="192" customWidth="1"/>
    <col min="15104" max="15104" width="6.33203125" style="192" customWidth="1"/>
    <col min="15105" max="15105" width="7.5546875" style="192" customWidth="1"/>
    <col min="15106" max="15106" width="9.5546875" style="192" customWidth="1"/>
    <col min="15107" max="15107" width="13.33203125" style="192" customWidth="1"/>
    <col min="15108" max="15108" width="20.44140625" style="192" customWidth="1"/>
    <col min="15109" max="15111" width="11.6640625" style="192" customWidth="1"/>
    <col min="15112" max="15112" width="9.88671875" style="192" customWidth="1"/>
    <col min="15113" max="15113" width="7.88671875" style="192" customWidth="1"/>
    <col min="15114" max="15114" width="10.109375" style="192" bestFit="1" customWidth="1"/>
    <col min="15115" max="15115" width="9" style="192" customWidth="1"/>
    <col min="15116" max="15356" width="9.109375" style="192"/>
    <col min="15357" max="15357" width="2.5546875" style="192" customWidth="1"/>
    <col min="15358" max="15358" width="4.44140625" style="192" customWidth="1"/>
    <col min="15359" max="15359" width="43.6640625" style="192" customWidth="1"/>
    <col min="15360" max="15360" width="6.33203125" style="192" customWidth="1"/>
    <col min="15361" max="15361" width="7.5546875" style="192" customWidth="1"/>
    <col min="15362" max="15362" width="9.5546875" style="192" customWidth="1"/>
    <col min="15363" max="15363" width="13.33203125" style="192" customWidth="1"/>
    <col min="15364" max="15364" width="20.44140625" style="192" customWidth="1"/>
    <col min="15365" max="15367" width="11.6640625" style="192" customWidth="1"/>
    <col min="15368" max="15368" width="9.88671875" style="192" customWidth="1"/>
    <col min="15369" max="15369" width="7.88671875" style="192" customWidth="1"/>
    <col min="15370" max="15370" width="10.109375" style="192" bestFit="1" customWidth="1"/>
    <col min="15371" max="15371" width="9" style="192" customWidth="1"/>
    <col min="15372" max="15612" width="9.109375" style="192"/>
    <col min="15613" max="15613" width="2.5546875" style="192" customWidth="1"/>
    <col min="15614" max="15614" width="4.44140625" style="192" customWidth="1"/>
    <col min="15615" max="15615" width="43.6640625" style="192" customWidth="1"/>
    <col min="15616" max="15616" width="6.33203125" style="192" customWidth="1"/>
    <col min="15617" max="15617" width="7.5546875" style="192" customWidth="1"/>
    <col min="15618" max="15618" width="9.5546875" style="192" customWidth="1"/>
    <col min="15619" max="15619" width="13.33203125" style="192" customWidth="1"/>
    <col min="15620" max="15620" width="20.44140625" style="192" customWidth="1"/>
    <col min="15621" max="15623" width="11.6640625" style="192" customWidth="1"/>
    <col min="15624" max="15624" width="9.88671875" style="192" customWidth="1"/>
    <col min="15625" max="15625" width="7.88671875" style="192" customWidth="1"/>
    <col min="15626" max="15626" width="10.109375" style="192" bestFit="1" customWidth="1"/>
    <col min="15627" max="15627" width="9" style="192" customWidth="1"/>
    <col min="15628" max="15868" width="9.109375" style="192"/>
    <col min="15869" max="15869" width="2.5546875" style="192" customWidth="1"/>
    <col min="15870" max="15870" width="4.44140625" style="192" customWidth="1"/>
    <col min="15871" max="15871" width="43.6640625" style="192" customWidth="1"/>
    <col min="15872" max="15872" width="6.33203125" style="192" customWidth="1"/>
    <col min="15873" max="15873" width="7.5546875" style="192" customWidth="1"/>
    <col min="15874" max="15874" width="9.5546875" style="192" customWidth="1"/>
    <col min="15875" max="15875" width="13.33203125" style="192" customWidth="1"/>
    <col min="15876" max="15876" width="20.44140625" style="192" customWidth="1"/>
    <col min="15877" max="15879" width="11.6640625" style="192" customWidth="1"/>
    <col min="15880" max="15880" width="9.88671875" style="192" customWidth="1"/>
    <col min="15881" max="15881" width="7.88671875" style="192" customWidth="1"/>
    <col min="15882" max="15882" width="10.109375" style="192" bestFit="1" customWidth="1"/>
    <col min="15883" max="15883" width="9" style="192" customWidth="1"/>
    <col min="15884" max="16124" width="9.109375" style="192"/>
    <col min="16125" max="16125" width="2.5546875" style="192" customWidth="1"/>
    <col min="16126" max="16126" width="4.44140625" style="192" customWidth="1"/>
    <col min="16127" max="16127" width="43.6640625" style="192" customWidth="1"/>
    <col min="16128" max="16128" width="6.33203125" style="192" customWidth="1"/>
    <col min="16129" max="16129" width="7.5546875" style="192" customWidth="1"/>
    <col min="16130" max="16130" width="9.5546875" style="192" customWidth="1"/>
    <col min="16131" max="16131" width="13.33203125" style="192" customWidth="1"/>
    <col min="16132" max="16132" width="20.44140625" style="192" customWidth="1"/>
    <col min="16133" max="16135" width="11.6640625" style="192" customWidth="1"/>
    <col min="16136" max="16136" width="9.88671875" style="192" customWidth="1"/>
    <col min="16137" max="16137" width="7.88671875" style="192" customWidth="1"/>
    <col min="16138" max="16138" width="10.109375" style="192" bestFit="1" customWidth="1"/>
    <col min="16139" max="16139" width="9" style="192" customWidth="1"/>
    <col min="16140" max="16380" width="9.109375" style="192"/>
    <col min="16381" max="16384" width="9.109375" style="192" customWidth="1"/>
  </cols>
  <sheetData>
    <row r="1" spans="1:11" s="110" customFormat="1" ht="17.399999999999999" x14ac:dyDescent="0.3">
      <c r="A1" s="109" t="s">
        <v>1034</v>
      </c>
      <c r="C1" s="109"/>
      <c r="D1" s="111"/>
      <c r="E1" s="112"/>
      <c r="F1" s="113"/>
      <c r="G1" s="113"/>
      <c r="H1" s="117"/>
    </row>
    <row r="2" spans="1:11" s="110" customFormat="1" ht="17.399999999999999" x14ac:dyDescent="0.3">
      <c r="A2" s="109"/>
      <c r="B2" s="109"/>
      <c r="C2" s="109"/>
      <c r="D2" s="111"/>
      <c r="E2" s="112"/>
      <c r="F2" s="113"/>
      <c r="G2" s="113"/>
      <c r="H2" s="117"/>
    </row>
    <row r="3" spans="1:11" s="110" customFormat="1" ht="17.399999999999999" x14ac:dyDescent="0.3">
      <c r="A3" s="109" t="s">
        <v>448</v>
      </c>
      <c r="C3" s="109" t="s">
        <v>1032</v>
      </c>
      <c r="D3" s="111"/>
      <c r="E3" s="112"/>
      <c r="F3" s="113"/>
      <c r="G3" s="113"/>
      <c r="H3" s="117"/>
    </row>
    <row r="4" spans="1:11" s="110" customFormat="1" ht="17.399999999999999" x14ac:dyDescent="0.3">
      <c r="A4" s="109"/>
      <c r="B4" s="118"/>
      <c r="C4" s="109"/>
      <c r="D4" s="111"/>
      <c r="E4" s="112"/>
      <c r="F4" s="113"/>
      <c r="G4" s="113"/>
      <c r="H4" s="117"/>
    </row>
    <row r="5" spans="1:11" s="123" customFormat="1" ht="17.399999999999999" x14ac:dyDescent="0.3">
      <c r="A5" s="195" t="s">
        <v>1036</v>
      </c>
      <c r="B5" s="196"/>
      <c r="C5" s="195" t="s">
        <v>1037</v>
      </c>
      <c r="D5" s="197"/>
      <c r="E5" s="198"/>
      <c r="F5" s="120"/>
      <c r="G5" s="120"/>
      <c r="H5" s="125"/>
    </row>
    <row r="6" spans="1:11" s="123" customFormat="1" ht="17.399999999999999" x14ac:dyDescent="0.3">
      <c r="A6" s="195"/>
      <c r="B6" s="196"/>
      <c r="C6" s="195"/>
      <c r="D6" s="197"/>
      <c r="E6" s="198"/>
      <c r="F6" s="120"/>
      <c r="G6" s="120"/>
      <c r="H6" s="125"/>
    </row>
    <row r="7" spans="1:11" ht="12.75" customHeight="1" x14ac:dyDescent="0.3">
      <c r="A7" s="184" t="s">
        <v>714</v>
      </c>
      <c r="B7" s="184"/>
      <c r="C7" s="200"/>
      <c r="D7" s="184"/>
      <c r="E7" s="184"/>
      <c r="F7" s="184"/>
      <c r="G7" s="184"/>
      <c r="H7" s="203"/>
    </row>
    <row r="8" spans="1:11" s="974" customFormat="1" x14ac:dyDescent="0.3">
      <c r="A8" s="969" t="s">
        <v>602</v>
      </c>
      <c r="B8" s="969"/>
      <c r="C8" s="970" t="s">
        <v>140</v>
      </c>
      <c r="D8" s="969" t="s">
        <v>3</v>
      </c>
      <c r="E8" s="971" t="s">
        <v>7</v>
      </c>
      <c r="F8" s="971" t="s">
        <v>603</v>
      </c>
      <c r="G8" s="971" t="s">
        <v>604</v>
      </c>
      <c r="H8" s="972"/>
      <c r="I8" s="971"/>
      <c r="J8" s="971"/>
      <c r="K8" s="973"/>
    </row>
    <row r="9" spans="1:11" x14ac:dyDescent="0.3">
      <c r="C9" s="213"/>
      <c r="E9" s="214"/>
      <c r="G9" s="215"/>
    </row>
    <row r="10" spans="1:11" s="225" customFormat="1" ht="16.2" thickBot="1" x14ac:dyDescent="0.35">
      <c r="A10" s="216"/>
      <c r="B10" s="217" t="s">
        <v>715</v>
      </c>
      <c r="C10" s="218" t="s">
        <v>605</v>
      </c>
      <c r="D10" s="219"/>
      <c r="E10" s="220"/>
      <c r="F10" s="221"/>
      <c r="G10" s="222"/>
    </row>
    <row r="11" spans="1:11" x14ac:dyDescent="0.3">
      <c r="A11" s="226"/>
      <c r="B11" s="189"/>
      <c r="C11" s="213"/>
      <c r="E11" s="214"/>
      <c r="G11" s="215"/>
    </row>
    <row r="12" spans="1:11" x14ac:dyDescent="0.3">
      <c r="A12" s="226"/>
      <c r="B12" s="189"/>
      <c r="C12" s="213"/>
      <c r="E12" s="214"/>
      <c r="G12" s="215"/>
    </row>
    <row r="13" spans="1:11" s="186" customFormat="1" ht="25.5" customHeight="1" x14ac:dyDescent="0.3">
      <c r="A13" s="227" t="str">
        <f>$B$10</f>
        <v>I.</v>
      </c>
      <c r="B13" s="685">
        <v>1</v>
      </c>
      <c r="C13" s="700" t="s">
        <v>606</v>
      </c>
      <c r="D13" s="687"/>
      <c r="E13" s="688"/>
      <c r="F13" s="699"/>
      <c r="G13" s="707"/>
      <c r="H13" s="237"/>
      <c r="I13" s="238"/>
      <c r="J13" s="238"/>
      <c r="K13" s="231"/>
    </row>
    <row r="14" spans="1:11" s="186" customFormat="1" ht="25.5" customHeight="1" x14ac:dyDescent="0.3">
      <c r="A14" s="227"/>
      <c r="B14" s="685"/>
      <c r="C14" s="690" t="s">
        <v>607</v>
      </c>
      <c r="D14" s="687" t="s">
        <v>10</v>
      </c>
      <c r="E14" s="688">
        <v>45.6</v>
      </c>
      <c r="F14" s="699"/>
      <c r="G14" s="707">
        <f t="shared" ref="G14:G19" si="0">ROUND(E14*F14,2)</f>
        <v>0</v>
      </c>
      <c r="H14" s="237"/>
      <c r="I14" s="238"/>
      <c r="J14" s="238"/>
      <c r="K14" s="231"/>
    </row>
    <row r="15" spans="1:11" s="130" customFormat="1" ht="45.6" x14ac:dyDescent="0.3">
      <c r="A15" s="232"/>
      <c r="B15" s="691"/>
      <c r="C15" s="692" t="s">
        <v>608</v>
      </c>
      <c r="D15" s="687" t="s">
        <v>10</v>
      </c>
      <c r="E15" s="688">
        <v>2.7</v>
      </c>
      <c r="F15" s="699"/>
      <c r="G15" s="707">
        <f t="shared" si="0"/>
        <v>0</v>
      </c>
      <c r="H15" s="237"/>
      <c r="I15" s="238"/>
      <c r="J15" s="238"/>
      <c r="K15" s="179"/>
    </row>
    <row r="16" spans="1:11" s="130" customFormat="1" ht="22.8" x14ac:dyDescent="0.3">
      <c r="A16" s="232"/>
      <c r="B16" s="693"/>
      <c r="C16" s="692" t="s">
        <v>609</v>
      </c>
      <c r="D16" s="687" t="s">
        <v>10</v>
      </c>
      <c r="E16" s="688">
        <v>10.7</v>
      </c>
      <c r="F16" s="699"/>
      <c r="G16" s="707">
        <f t="shared" si="0"/>
        <v>0</v>
      </c>
      <c r="H16" s="237"/>
      <c r="I16" s="238"/>
      <c r="J16" s="238"/>
      <c r="K16" s="179"/>
    </row>
    <row r="17" spans="1:11" s="186" customFormat="1" ht="34.200000000000003" x14ac:dyDescent="0.3">
      <c r="A17" s="227"/>
      <c r="B17" s="685"/>
      <c r="C17" s="692" t="s">
        <v>610</v>
      </c>
      <c r="D17" s="687" t="s">
        <v>10</v>
      </c>
      <c r="E17" s="688">
        <v>2.8</v>
      </c>
      <c r="F17" s="699"/>
      <c r="G17" s="707">
        <f t="shared" si="0"/>
        <v>0</v>
      </c>
      <c r="H17" s="237"/>
      <c r="I17" s="238"/>
      <c r="J17" s="238"/>
      <c r="K17" s="231"/>
    </row>
    <row r="18" spans="1:11" s="186" customFormat="1" ht="22.8" x14ac:dyDescent="0.3">
      <c r="A18" s="227"/>
      <c r="B18" s="685"/>
      <c r="C18" s="692" t="s">
        <v>611</v>
      </c>
      <c r="D18" s="687" t="s">
        <v>10</v>
      </c>
      <c r="E18" s="688">
        <v>4.5999999999999996</v>
      </c>
      <c r="F18" s="699"/>
      <c r="G18" s="707">
        <f t="shared" si="0"/>
        <v>0</v>
      </c>
      <c r="H18" s="237"/>
      <c r="I18" s="238"/>
      <c r="J18" s="238"/>
      <c r="K18" s="231"/>
    </row>
    <row r="19" spans="1:11" s="186" customFormat="1" ht="22.8" x14ac:dyDescent="0.3">
      <c r="A19" s="227"/>
      <c r="B19" s="685"/>
      <c r="C19" s="692" t="s">
        <v>612</v>
      </c>
      <c r="D19" s="687" t="s">
        <v>10</v>
      </c>
      <c r="E19" s="688">
        <v>24.5</v>
      </c>
      <c r="F19" s="699"/>
      <c r="G19" s="707">
        <f t="shared" si="0"/>
        <v>0</v>
      </c>
      <c r="H19" s="237"/>
      <c r="I19" s="238"/>
      <c r="J19" s="238"/>
      <c r="K19" s="231"/>
    </row>
    <row r="20" spans="1:11" s="130" customFormat="1" ht="22.8" x14ac:dyDescent="0.3">
      <c r="A20" s="232"/>
      <c r="B20" s="693"/>
      <c r="C20" s="692" t="s">
        <v>613</v>
      </c>
      <c r="D20" s="687" t="s">
        <v>10</v>
      </c>
      <c r="E20" s="688">
        <v>21</v>
      </c>
      <c r="F20" s="699"/>
      <c r="G20" s="707">
        <f t="shared" ref="G20:G56" si="1">E20*F20</f>
        <v>0</v>
      </c>
      <c r="H20" s="237"/>
      <c r="I20" s="238"/>
      <c r="J20" s="238"/>
      <c r="K20" s="179"/>
    </row>
    <row r="21" spans="1:11" x14ac:dyDescent="0.3">
      <c r="A21" s="226"/>
      <c r="B21" s="702"/>
      <c r="C21" s="700"/>
      <c r="D21" s="703"/>
      <c r="E21" s="704"/>
      <c r="F21" s="705"/>
      <c r="G21" s="707"/>
    </row>
    <row r="22" spans="1:11" s="186" customFormat="1" ht="25.5" customHeight="1" x14ac:dyDescent="0.3">
      <c r="A22" s="227" t="str">
        <f>$B$10</f>
        <v>I.</v>
      </c>
      <c r="B22" s="685">
        <f>COUNT($B$13:B20)+1</f>
        <v>2</v>
      </c>
      <c r="C22" s="692" t="s">
        <v>614</v>
      </c>
      <c r="D22" s="687" t="s">
        <v>10</v>
      </c>
      <c r="E22" s="688">
        <v>137.69999999999999</v>
      </c>
      <c r="F22" s="699"/>
      <c r="G22" s="707">
        <f>ROUND(E22*F22,2)</f>
        <v>0</v>
      </c>
      <c r="H22" s="237"/>
      <c r="I22" s="238"/>
      <c r="J22" s="238"/>
      <c r="K22" s="231"/>
    </row>
    <row r="23" spans="1:11" s="186" customFormat="1" ht="38.25" customHeight="1" x14ac:dyDescent="0.3">
      <c r="A23" s="227"/>
      <c r="B23" s="685"/>
      <c r="C23" s="692" t="s">
        <v>615</v>
      </c>
      <c r="D23" s="687" t="s">
        <v>10</v>
      </c>
      <c r="E23" s="688">
        <v>12.7</v>
      </c>
      <c r="F23" s="699"/>
      <c r="G23" s="707">
        <f>ROUND(E23*F23,2)</f>
        <v>0</v>
      </c>
      <c r="H23" s="237"/>
      <c r="I23" s="238"/>
      <c r="J23" s="238"/>
      <c r="K23" s="231"/>
    </row>
    <row r="24" spans="1:11" s="186" customFormat="1" ht="22.8" x14ac:dyDescent="0.3">
      <c r="A24" s="227"/>
      <c r="B24" s="685"/>
      <c r="C24" s="692" t="s">
        <v>616</v>
      </c>
      <c r="D24" s="687" t="s">
        <v>10</v>
      </c>
      <c r="E24" s="688">
        <v>20.6</v>
      </c>
      <c r="F24" s="699"/>
      <c r="G24" s="707">
        <f>ROUND(E24*F24,2)</f>
        <v>0</v>
      </c>
      <c r="H24" s="237"/>
      <c r="I24" s="238"/>
      <c r="J24" s="238"/>
      <c r="K24" s="231"/>
    </row>
    <row r="25" spans="1:11" s="186" customFormat="1" ht="22.8" x14ac:dyDescent="0.3">
      <c r="A25" s="227"/>
      <c r="B25" s="685"/>
      <c r="C25" s="692" t="s">
        <v>617</v>
      </c>
      <c r="D25" s="687" t="s">
        <v>10</v>
      </c>
      <c r="E25" s="688">
        <v>103.7</v>
      </c>
      <c r="F25" s="699"/>
      <c r="G25" s="707">
        <f>ROUND(E25*F25,2)</f>
        <v>0</v>
      </c>
      <c r="H25" s="237"/>
      <c r="I25" s="238"/>
      <c r="J25" s="238"/>
      <c r="K25" s="231"/>
    </row>
    <row r="26" spans="1:11" s="186" customFormat="1" ht="22.8" x14ac:dyDescent="0.3">
      <c r="A26" s="227"/>
      <c r="B26" s="685"/>
      <c r="C26" s="692" t="s">
        <v>618</v>
      </c>
      <c r="D26" s="687" t="s">
        <v>10</v>
      </c>
      <c r="E26" s="688">
        <v>33.9</v>
      </c>
      <c r="F26" s="699"/>
      <c r="G26" s="707">
        <f>ROUND(E26*F26,2)</f>
        <v>0</v>
      </c>
      <c r="H26" s="237"/>
      <c r="I26" s="238"/>
      <c r="J26" s="238"/>
      <c r="K26" s="231"/>
    </row>
    <row r="27" spans="1:11" s="186" customFormat="1" x14ac:dyDescent="0.3">
      <c r="A27" s="227"/>
      <c r="B27" s="685"/>
      <c r="C27" s="692"/>
      <c r="D27" s="687"/>
      <c r="E27" s="688"/>
      <c r="F27" s="699"/>
      <c r="G27" s="707"/>
      <c r="H27" s="237"/>
      <c r="I27" s="238"/>
      <c r="J27" s="238"/>
      <c r="K27" s="231"/>
    </row>
    <row r="28" spans="1:11" s="130" customFormat="1" ht="57" x14ac:dyDescent="0.3">
      <c r="A28" s="227" t="str">
        <f>$B$10</f>
        <v>I.</v>
      </c>
      <c r="B28" s="685">
        <f>COUNT($B$13:B27)+1</f>
        <v>3</v>
      </c>
      <c r="C28" s="692" t="s">
        <v>619</v>
      </c>
      <c r="D28" s="1001" t="s">
        <v>10</v>
      </c>
      <c r="E28" s="1002">
        <v>19</v>
      </c>
      <c r="F28" s="1003"/>
      <c r="G28" s="1011">
        <f t="shared" si="1"/>
        <v>0</v>
      </c>
      <c r="H28" s="237"/>
      <c r="I28" s="238"/>
      <c r="J28" s="238"/>
      <c r="K28" s="179"/>
    </row>
    <row r="29" spans="1:11" s="130" customFormat="1" x14ac:dyDescent="0.3">
      <c r="A29" s="227"/>
      <c r="B29" s="685"/>
      <c r="C29" s="697"/>
      <c r="D29" s="687"/>
      <c r="E29" s="696"/>
      <c r="F29" s="699"/>
      <c r="G29" s="707"/>
      <c r="H29" s="237"/>
      <c r="I29" s="238"/>
      <c r="J29" s="238"/>
      <c r="K29" s="179"/>
    </row>
    <row r="30" spans="1:11" s="130" customFormat="1" ht="34.200000000000003" x14ac:dyDescent="0.3">
      <c r="A30" s="227" t="str">
        <f>$B$10</f>
        <v>I.</v>
      </c>
      <c r="B30" s="685">
        <f>COUNT($B$13:B28)+1</f>
        <v>4</v>
      </c>
      <c r="C30" s="692" t="s">
        <v>620</v>
      </c>
      <c r="D30" s="687" t="s">
        <v>8</v>
      </c>
      <c r="E30" s="696">
        <v>7</v>
      </c>
      <c r="F30" s="699"/>
      <c r="G30" s="707">
        <f t="shared" si="1"/>
        <v>0</v>
      </c>
      <c r="H30" s="237"/>
      <c r="I30" s="238"/>
      <c r="J30" s="238"/>
      <c r="K30" s="179"/>
    </row>
    <row r="31" spans="1:11" s="130" customFormat="1" x14ac:dyDescent="0.3">
      <c r="A31" s="227"/>
      <c r="B31" s="685"/>
      <c r="C31" s="692"/>
      <c r="D31" s="687"/>
      <c r="E31" s="696"/>
      <c r="F31" s="699"/>
      <c r="G31" s="707"/>
      <c r="H31" s="237"/>
      <c r="I31" s="238"/>
      <c r="J31" s="238"/>
      <c r="K31" s="179"/>
    </row>
    <row r="32" spans="1:11" s="130" customFormat="1" ht="24.75" customHeight="1" x14ac:dyDescent="0.3">
      <c r="A32" s="227" t="str">
        <f>$B$10</f>
        <v>I.</v>
      </c>
      <c r="B32" s="685">
        <f>COUNT($B$13:B30)+1</f>
        <v>5</v>
      </c>
      <c r="C32" s="692" t="s">
        <v>621</v>
      </c>
      <c r="D32" s="687" t="s">
        <v>10</v>
      </c>
      <c r="E32" s="688">
        <v>1.2</v>
      </c>
      <c r="F32" s="699"/>
      <c r="G32" s="707">
        <f>ROUND(E32*F32,2)</f>
        <v>0</v>
      </c>
      <c r="H32" s="237"/>
      <c r="I32" s="238"/>
      <c r="J32" s="238"/>
      <c r="K32" s="179"/>
    </row>
    <row r="33" spans="1:11" s="130" customFormat="1" x14ac:dyDescent="0.3">
      <c r="A33" s="227"/>
      <c r="B33" s="685"/>
      <c r="C33" s="692"/>
      <c r="D33" s="687"/>
      <c r="E33" s="696"/>
      <c r="F33" s="699"/>
      <c r="G33" s="707"/>
      <c r="H33" s="237"/>
      <c r="I33" s="238"/>
      <c r="J33" s="238"/>
      <c r="K33" s="179"/>
    </row>
    <row r="34" spans="1:11" s="130" customFormat="1" ht="57" x14ac:dyDescent="0.3">
      <c r="A34" s="227" t="str">
        <f>$B$10</f>
        <v>I.</v>
      </c>
      <c r="B34" s="685">
        <f>COUNT($B$13:B32)+1</f>
        <v>6</v>
      </c>
      <c r="C34" s="698" t="s">
        <v>622</v>
      </c>
      <c r="D34" s="687" t="s">
        <v>8</v>
      </c>
      <c r="E34" s="696">
        <v>1</v>
      </c>
      <c r="F34" s="699"/>
      <c r="G34" s="707">
        <f t="shared" si="1"/>
        <v>0</v>
      </c>
      <c r="H34" s="237"/>
      <c r="I34" s="238"/>
      <c r="J34" s="238"/>
      <c r="K34" s="179"/>
    </row>
    <row r="35" spans="1:11" s="130" customFormat="1" x14ac:dyDescent="0.3">
      <c r="A35" s="227"/>
      <c r="B35" s="685"/>
      <c r="C35" s="692" t="s">
        <v>623</v>
      </c>
      <c r="D35" s="687" t="s">
        <v>10</v>
      </c>
      <c r="E35" s="688">
        <v>0.4</v>
      </c>
      <c r="F35" s="699"/>
      <c r="G35" s="707">
        <f>ROUND(E35*F35,2)</f>
        <v>0</v>
      </c>
      <c r="H35" s="237"/>
      <c r="I35" s="238"/>
      <c r="J35" s="238"/>
      <c r="K35" s="179"/>
    </row>
    <row r="36" spans="1:11" s="130" customFormat="1" x14ac:dyDescent="0.3">
      <c r="A36" s="227"/>
      <c r="B36" s="685"/>
      <c r="C36" s="692"/>
      <c r="D36" s="687"/>
      <c r="E36" s="696"/>
      <c r="F36" s="699"/>
      <c r="G36" s="707"/>
      <c r="H36" s="237"/>
      <c r="I36" s="238"/>
      <c r="J36" s="238"/>
      <c r="K36" s="179"/>
    </row>
    <row r="37" spans="1:11" s="130" customFormat="1" ht="22.8" x14ac:dyDescent="0.3">
      <c r="A37" s="227" t="str">
        <f>$B$10</f>
        <v>I.</v>
      </c>
      <c r="B37" s="685">
        <f>COUNT($B$13:B35)+1</f>
        <v>7</v>
      </c>
      <c r="C37" s="692" t="s">
        <v>624</v>
      </c>
      <c r="D37" s="687" t="s">
        <v>10</v>
      </c>
      <c r="E37" s="688">
        <v>11</v>
      </c>
      <c r="F37" s="699"/>
      <c r="G37" s="707">
        <f t="shared" si="1"/>
        <v>0</v>
      </c>
      <c r="H37" s="237"/>
      <c r="I37" s="238"/>
      <c r="J37" s="238"/>
      <c r="K37" s="179"/>
    </row>
    <row r="38" spans="1:11" s="130" customFormat="1" x14ac:dyDescent="0.3">
      <c r="A38" s="227"/>
      <c r="B38" s="685"/>
      <c r="C38" s="692"/>
      <c r="D38" s="687"/>
      <c r="E38" s="696"/>
      <c r="F38" s="699"/>
      <c r="G38" s="707"/>
      <c r="H38" s="237"/>
      <c r="I38" s="238"/>
      <c r="J38" s="238"/>
      <c r="K38" s="179"/>
    </row>
    <row r="39" spans="1:11" s="130" customFormat="1" ht="57" x14ac:dyDescent="0.3">
      <c r="A39" s="227" t="str">
        <f>$B$10</f>
        <v>I.</v>
      </c>
      <c r="B39" s="685">
        <f>COUNT($B$13:B37)+1</f>
        <v>8</v>
      </c>
      <c r="C39" s="698" t="s">
        <v>625</v>
      </c>
      <c r="D39" s="687" t="s">
        <v>8</v>
      </c>
      <c r="E39" s="696">
        <v>5</v>
      </c>
      <c r="F39" s="699"/>
      <c r="G39" s="707">
        <f t="shared" si="1"/>
        <v>0</v>
      </c>
      <c r="H39" s="237"/>
      <c r="I39" s="238"/>
      <c r="J39" s="238"/>
      <c r="K39" s="179"/>
    </row>
    <row r="40" spans="1:11" s="130" customFormat="1" x14ac:dyDescent="0.3">
      <c r="A40" s="227"/>
      <c r="B40" s="685"/>
      <c r="C40" s="692" t="s">
        <v>623</v>
      </c>
      <c r="D40" s="687" t="s">
        <v>10</v>
      </c>
      <c r="E40" s="688">
        <v>5</v>
      </c>
      <c r="F40" s="699"/>
      <c r="G40" s="707">
        <f t="shared" si="1"/>
        <v>0</v>
      </c>
      <c r="H40" s="237"/>
      <c r="I40" s="238"/>
      <c r="J40" s="238"/>
      <c r="K40" s="179"/>
    </row>
    <row r="41" spans="1:11" s="130" customFormat="1" x14ac:dyDescent="0.3">
      <c r="A41" s="227"/>
      <c r="B41" s="685"/>
      <c r="C41" s="692"/>
      <c r="D41" s="687"/>
      <c r="E41" s="696"/>
      <c r="F41" s="699"/>
      <c r="G41" s="707"/>
      <c r="H41" s="237"/>
      <c r="I41" s="238"/>
      <c r="J41" s="238"/>
      <c r="K41" s="179"/>
    </row>
    <row r="42" spans="1:11" s="186" customFormat="1" ht="23.4" x14ac:dyDescent="0.3">
      <c r="A42" s="227" t="str">
        <f>$B$10</f>
        <v>I.</v>
      </c>
      <c r="B42" s="685">
        <f>COUNT($B$13:B40)+1</f>
        <v>9</v>
      </c>
      <c r="C42" s="692" t="s">
        <v>626</v>
      </c>
      <c r="D42" s="687" t="s">
        <v>627</v>
      </c>
      <c r="E42" s="696">
        <v>150</v>
      </c>
      <c r="F42" s="699"/>
      <c r="G42" s="707">
        <f t="shared" si="1"/>
        <v>0</v>
      </c>
      <c r="H42" s="237"/>
      <c r="I42" s="238"/>
      <c r="J42" s="238"/>
      <c r="K42" s="192"/>
    </row>
    <row r="43" spans="1:11" s="186" customFormat="1" x14ac:dyDescent="0.3">
      <c r="A43" s="227"/>
      <c r="B43" s="685"/>
      <c r="C43" s="692"/>
      <c r="D43" s="687"/>
      <c r="E43" s="696"/>
      <c r="F43" s="699"/>
      <c r="G43" s="707"/>
      <c r="H43" s="237"/>
      <c r="I43" s="241"/>
      <c r="J43" s="242"/>
      <c r="K43" s="192"/>
    </row>
    <row r="44" spans="1:11" s="186" customFormat="1" ht="45.6" x14ac:dyDescent="0.3">
      <c r="A44" s="243" t="str">
        <f>$B$10</f>
        <v>I.</v>
      </c>
      <c r="B44" s="685">
        <f>COUNT($B$13:B42)+1</f>
        <v>10</v>
      </c>
      <c r="C44" s="692" t="s">
        <v>628</v>
      </c>
      <c r="D44" s="687" t="s">
        <v>627</v>
      </c>
      <c r="E44" s="696">
        <v>550</v>
      </c>
      <c r="F44" s="699"/>
      <c r="G44" s="707">
        <f t="shared" si="1"/>
        <v>0</v>
      </c>
      <c r="H44" s="237"/>
      <c r="I44" s="238"/>
      <c r="J44" s="238"/>
      <c r="K44" s="192"/>
    </row>
    <row r="45" spans="1:11" s="186" customFormat="1" x14ac:dyDescent="0.3">
      <c r="A45" s="243"/>
      <c r="B45" s="685"/>
      <c r="C45" s="692"/>
      <c r="D45" s="687"/>
      <c r="E45" s="696"/>
      <c r="F45" s="699"/>
      <c r="G45" s="707"/>
      <c r="H45" s="237"/>
      <c r="I45" s="238"/>
      <c r="J45" s="238"/>
      <c r="K45" s="192"/>
    </row>
    <row r="46" spans="1:11" s="186" customFormat="1" ht="22.8" x14ac:dyDescent="0.3">
      <c r="A46" s="227" t="str">
        <f>$B$10</f>
        <v>I.</v>
      </c>
      <c r="B46" s="685">
        <f>COUNT($B$13:B44)+1</f>
        <v>11</v>
      </c>
      <c r="C46" s="692" t="s">
        <v>629</v>
      </c>
      <c r="D46" s="687" t="s">
        <v>627</v>
      </c>
      <c r="E46" s="696">
        <v>550</v>
      </c>
      <c r="F46" s="699"/>
      <c r="G46" s="707">
        <f t="shared" si="1"/>
        <v>0</v>
      </c>
      <c r="H46" s="237"/>
      <c r="I46" s="238"/>
      <c r="J46" s="238"/>
      <c r="K46" s="192"/>
    </row>
    <row r="47" spans="1:11" s="186" customFormat="1" x14ac:dyDescent="0.3">
      <c r="A47" s="227"/>
      <c r="B47" s="685"/>
      <c r="C47" s="692"/>
      <c r="D47" s="687"/>
      <c r="E47" s="696"/>
      <c r="F47" s="699"/>
      <c r="G47" s="707"/>
      <c r="H47" s="237"/>
      <c r="I47" s="238"/>
      <c r="J47" s="238"/>
      <c r="K47" s="192"/>
    </row>
    <row r="48" spans="1:11" s="186" customFormat="1" x14ac:dyDescent="0.3">
      <c r="A48" s="227" t="str">
        <f>$B$10</f>
        <v>I.</v>
      </c>
      <c r="B48" s="685">
        <f>COUNT($B$13:B46)+1</f>
        <v>12</v>
      </c>
      <c r="C48" s="692" t="s">
        <v>630</v>
      </c>
      <c r="D48" s="687" t="s">
        <v>8</v>
      </c>
      <c r="E48" s="696">
        <v>500</v>
      </c>
      <c r="F48" s="699"/>
      <c r="G48" s="707">
        <f t="shared" si="1"/>
        <v>0</v>
      </c>
      <c r="H48" s="237"/>
      <c r="I48" s="238"/>
      <c r="J48" s="238"/>
      <c r="K48" s="192"/>
    </row>
    <row r="49" spans="1:11" s="186" customFormat="1" x14ac:dyDescent="0.3">
      <c r="A49" s="227"/>
      <c r="B49" s="685"/>
      <c r="C49" s="692"/>
      <c r="D49" s="687"/>
      <c r="E49" s="696"/>
      <c r="F49" s="699"/>
      <c r="G49" s="707"/>
      <c r="H49" s="237"/>
      <c r="I49" s="238"/>
      <c r="J49" s="238"/>
      <c r="K49" s="192"/>
    </row>
    <row r="50" spans="1:11" s="186" customFormat="1" ht="57" x14ac:dyDescent="0.2">
      <c r="A50" s="227" t="str">
        <f>$B$10</f>
        <v>I.</v>
      </c>
      <c r="B50" s="685">
        <f>COUNT($B$13:B48)+1</f>
        <v>13</v>
      </c>
      <c r="C50" s="706" t="s">
        <v>631</v>
      </c>
      <c r="D50" s="687" t="s">
        <v>9</v>
      </c>
      <c r="E50" s="696">
        <v>10</v>
      </c>
      <c r="F50" s="699"/>
      <c r="G50" s="707">
        <f t="shared" si="1"/>
        <v>0</v>
      </c>
      <c r="H50" s="237"/>
      <c r="I50" s="238"/>
      <c r="J50" s="238"/>
      <c r="K50" s="231"/>
    </row>
    <row r="51" spans="1:11" s="186" customFormat="1" x14ac:dyDescent="0.2">
      <c r="A51" s="227"/>
      <c r="B51" s="685"/>
      <c r="C51" s="706"/>
      <c r="D51" s="687"/>
      <c r="E51" s="696"/>
      <c r="F51" s="699"/>
      <c r="G51" s="707"/>
      <c r="H51" s="237"/>
      <c r="I51" s="238"/>
      <c r="J51" s="238"/>
      <c r="K51" s="231"/>
    </row>
    <row r="52" spans="1:11" s="186" customFormat="1" ht="45.6" x14ac:dyDescent="0.3">
      <c r="A52" s="227" t="str">
        <f>$B$10</f>
        <v>I.</v>
      </c>
      <c r="B52" s="685">
        <f>COUNT($B$13:B50)+1</f>
        <v>14</v>
      </c>
      <c r="C52" s="692" t="s">
        <v>632</v>
      </c>
      <c r="D52" s="687" t="s">
        <v>9</v>
      </c>
      <c r="E52" s="696">
        <v>10</v>
      </c>
      <c r="F52" s="699"/>
      <c r="G52" s="707">
        <f t="shared" si="1"/>
        <v>0</v>
      </c>
      <c r="H52" s="237"/>
      <c r="I52" s="238"/>
      <c r="J52" s="238"/>
      <c r="K52" s="192"/>
    </row>
    <row r="53" spans="1:11" s="186" customFormat="1" x14ac:dyDescent="0.3">
      <c r="A53" s="227"/>
      <c r="B53" s="685"/>
      <c r="C53" s="692"/>
      <c r="D53" s="687"/>
      <c r="E53" s="696"/>
      <c r="F53" s="699"/>
      <c r="G53" s="707"/>
      <c r="H53" s="237"/>
      <c r="I53" s="238"/>
      <c r="J53" s="238"/>
      <c r="K53" s="192"/>
    </row>
    <row r="54" spans="1:11" s="186" customFormat="1" ht="45.6" x14ac:dyDescent="0.3">
      <c r="A54" s="227" t="str">
        <f>$B$10</f>
        <v>I.</v>
      </c>
      <c r="B54" s="685">
        <f>COUNT($B$13:B52)+1</f>
        <v>15</v>
      </c>
      <c r="C54" s="692" t="s">
        <v>633</v>
      </c>
      <c r="D54" s="687" t="s">
        <v>9</v>
      </c>
      <c r="E54" s="696">
        <v>10</v>
      </c>
      <c r="F54" s="699"/>
      <c r="G54" s="707">
        <f t="shared" si="1"/>
        <v>0</v>
      </c>
      <c r="H54" s="237"/>
      <c r="I54" s="238"/>
      <c r="J54" s="238"/>
      <c r="K54" s="192"/>
    </row>
    <row r="55" spans="1:11" s="186" customFormat="1" x14ac:dyDescent="0.2">
      <c r="A55" s="227"/>
      <c r="B55" s="685"/>
      <c r="C55" s="706"/>
      <c r="D55" s="687"/>
      <c r="E55" s="696"/>
      <c r="F55" s="699"/>
      <c r="G55" s="707"/>
      <c r="H55" s="237"/>
      <c r="I55" s="238"/>
      <c r="J55" s="238"/>
      <c r="K55" s="231"/>
    </row>
    <row r="56" spans="1:11" s="186" customFormat="1" ht="34.200000000000003" x14ac:dyDescent="0.2">
      <c r="A56" s="227" t="str">
        <f>$B$10</f>
        <v>I.</v>
      </c>
      <c r="B56" s="685">
        <f>COUNT($B$13:B54)+1</f>
        <v>16</v>
      </c>
      <c r="C56" s="706" t="s">
        <v>634</v>
      </c>
      <c r="D56" s="687" t="s">
        <v>26</v>
      </c>
      <c r="E56" s="696">
        <v>1</v>
      </c>
      <c r="F56" s="699"/>
      <c r="G56" s="707">
        <f t="shared" si="1"/>
        <v>0</v>
      </c>
      <c r="H56" s="237"/>
      <c r="I56" s="238"/>
      <c r="J56" s="238"/>
      <c r="K56" s="231"/>
    </row>
    <row r="57" spans="1:11" s="130" customFormat="1" ht="11.4" x14ac:dyDescent="0.2">
      <c r="A57" s="232"/>
      <c r="B57" s="693"/>
      <c r="C57" s="692"/>
      <c r="D57" s="687"/>
      <c r="E57" s="696"/>
      <c r="F57" s="701"/>
      <c r="G57" s="707"/>
      <c r="H57" s="237"/>
      <c r="I57" s="248"/>
      <c r="J57" s="248"/>
      <c r="K57" s="179"/>
    </row>
    <row r="58" spans="1:11" s="144" customFormat="1" ht="13.8" thickBot="1" x14ac:dyDescent="0.35">
      <c r="A58" s="249"/>
      <c r="B58" s="250"/>
      <c r="C58" s="251" t="str">
        <f>CONCATENATE(B10," ",C10," - SKUPAJ:")</f>
        <v>I. JAVNA RAZSVETLJAVA - SKUPAJ:</v>
      </c>
      <c r="D58" s="251"/>
      <c r="E58" s="251"/>
      <c r="F58" s="252"/>
      <c r="G58" s="253">
        <f>SUM(G14:G57)</f>
        <v>0</v>
      </c>
      <c r="H58" s="257"/>
      <c r="I58" s="257"/>
      <c r="J58" s="259"/>
    </row>
    <row r="59" spans="1:11" s="144" customFormat="1" x14ac:dyDescent="0.3">
      <c r="A59" s="254"/>
      <c r="B59" s="255"/>
      <c r="C59" s="256"/>
      <c r="D59" s="256"/>
      <c r="E59" s="256"/>
      <c r="F59" s="257"/>
      <c r="G59" s="258"/>
      <c r="H59" s="257"/>
      <c r="I59" s="257"/>
      <c r="J59" s="259"/>
    </row>
    <row r="60" spans="1:11" s="186" customFormat="1" ht="11.4" x14ac:dyDescent="0.3">
      <c r="A60" s="181"/>
      <c r="B60" s="181"/>
      <c r="C60" s="260"/>
      <c r="D60" s="181"/>
      <c r="E60" s="183"/>
      <c r="F60" s="184"/>
      <c r="G60" s="184"/>
    </row>
    <row r="61" spans="1:11" s="268" customFormat="1" ht="17.399999999999999" thickBot="1" x14ac:dyDescent="0.35">
      <c r="A61" s="263" t="str">
        <f>CONCATENATE("DELNA REKAPITULACIJA - ",A5,C5)</f>
        <v xml:space="preserve">DELNA REKAPITULACIJA - E1.GRADBENA DELA </v>
      </c>
      <c r="B61" s="263"/>
      <c r="C61" s="264"/>
      <c r="D61" s="265"/>
      <c r="E61" s="266"/>
      <c r="F61" s="267"/>
      <c r="G61" s="267"/>
      <c r="H61" s="225"/>
      <c r="I61" s="225"/>
      <c r="J61" s="225"/>
    </row>
    <row r="62" spans="1:11" s="131" customFormat="1" ht="14.25" customHeight="1" x14ac:dyDescent="0.3">
      <c r="A62" s="269"/>
      <c r="B62" s="269"/>
      <c r="C62" s="270"/>
      <c r="D62" s="269"/>
      <c r="E62" s="271"/>
      <c r="F62" s="272"/>
      <c r="G62" s="272"/>
    </row>
    <row r="63" spans="1:11" s="131" customFormat="1" ht="12.75" customHeight="1" x14ac:dyDescent="0.3">
      <c r="A63" s="184" t="s">
        <v>716</v>
      </c>
      <c r="B63" s="126"/>
      <c r="C63" s="127"/>
      <c r="D63" s="126"/>
      <c r="E63" s="126"/>
      <c r="F63" s="126"/>
      <c r="G63" s="126"/>
    </row>
    <row r="64" spans="1:11" s="144" customFormat="1" x14ac:dyDescent="0.3">
      <c r="A64" s="274"/>
      <c r="B64" s="274"/>
      <c r="C64" s="275"/>
      <c r="D64" s="276"/>
      <c r="E64" s="277"/>
      <c r="F64" s="278"/>
      <c r="G64" s="278"/>
      <c r="H64" s="131"/>
      <c r="J64" s="146"/>
      <c r="K64" s="146"/>
    </row>
    <row r="65" spans="1:11" s="144" customFormat="1" x14ac:dyDescent="0.3">
      <c r="A65" s="142"/>
      <c r="B65" s="142"/>
      <c r="C65" s="143"/>
      <c r="E65" s="145"/>
      <c r="F65" s="146"/>
      <c r="G65" s="146"/>
      <c r="H65" s="131"/>
      <c r="J65" s="146"/>
      <c r="K65" s="146"/>
    </row>
    <row r="66" spans="1:11" s="139" customFormat="1" ht="13.8" thickBot="1" x14ac:dyDescent="0.35">
      <c r="A66" s="280"/>
      <c r="B66" s="280"/>
      <c r="C66" s="281"/>
      <c r="D66" s="282"/>
      <c r="E66" s="283"/>
      <c r="F66" s="282"/>
      <c r="G66" s="284"/>
    </row>
    <row r="67" spans="1:11" s="131" customFormat="1" ht="13.8" thickTop="1" x14ac:dyDescent="0.3">
      <c r="A67" s="287"/>
      <c r="B67" s="287"/>
      <c r="C67" s="288"/>
      <c r="D67" s="289"/>
      <c r="E67" s="290"/>
      <c r="F67" s="290"/>
      <c r="G67" s="291"/>
      <c r="K67" s="293"/>
    </row>
    <row r="68" spans="1:11" s="139" customFormat="1" x14ac:dyDescent="0.3">
      <c r="A68" s="294"/>
      <c r="B68" s="294"/>
      <c r="C68" s="256" t="str">
        <f>CONCATENATE(A5,"",C5," - SKUPAJ:")</f>
        <v>E1.GRADBENA DELA  - SKUPAJ:</v>
      </c>
      <c r="D68" s="295"/>
      <c r="E68" s="295"/>
      <c r="F68" s="296"/>
      <c r="G68" s="297">
        <f>G58</f>
        <v>0</v>
      </c>
    </row>
    <row r="69" spans="1:11" s="131" customFormat="1" x14ac:dyDescent="0.3">
      <c r="A69" s="157"/>
      <c r="B69" s="157"/>
      <c r="C69" s="156"/>
      <c r="D69" s="157"/>
      <c r="E69" s="298"/>
      <c r="F69" s="159"/>
      <c r="G69" s="126"/>
    </row>
    <row r="70" spans="1:11" s="186" customFormat="1" ht="11.4" x14ac:dyDescent="0.3">
      <c r="A70" s="181"/>
      <c r="B70" s="181"/>
      <c r="C70" s="182"/>
      <c r="D70" s="181"/>
      <c r="E70" s="183"/>
      <c r="F70" s="184"/>
      <c r="G70" s="184"/>
    </row>
    <row r="71" spans="1:11" s="186" customFormat="1" ht="11.4" x14ac:dyDescent="0.3">
      <c r="A71" s="181"/>
      <c r="B71" s="181"/>
      <c r="C71" s="182"/>
      <c r="D71" s="181"/>
      <c r="E71" s="183"/>
      <c r="F71" s="184"/>
      <c r="G71" s="184"/>
    </row>
    <row r="72" spans="1:11" s="186" customFormat="1" ht="11.4" x14ac:dyDescent="0.3">
      <c r="A72" s="181"/>
      <c r="B72" s="181"/>
      <c r="C72" s="182"/>
      <c r="D72" s="181"/>
      <c r="E72" s="183"/>
      <c r="F72" s="184"/>
      <c r="G72" s="184"/>
    </row>
    <row r="73" spans="1:11" s="186" customFormat="1" ht="11.4" x14ac:dyDescent="0.3">
      <c r="A73" s="181"/>
      <c r="B73" s="181"/>
      <c r="C73" s="182"/>
      <c r="D73" s="181"/>
      <c r="E73" s="183"/>
      <c r="F73" s="184"/>
      <c r="G73" s="184"/>
    </row>
    <row r="74" spans="1:11" s="186" customFormat="1" ht="11.4" x14ac:dyDescent="0.3">
      <c r="A74" s="181"/>
      <c r="B74" s="181"/>
      <c r="C74" s="182"/>
      <c r="D74" s="181"/>
      <c r="E74" s="183"/>
      <c r="F74" s="184"/>
      <c r="G74" s="184"/>
    </row>
    <row r="75" spans="1:11" s="186" customFormat="1" ht="11.4" x14ac:dyDescent="0.3">
      <c r="A75" s="181"/>
      <c r="B75" s="181"/>
      <c r="C75" s="182"/>
      <c r="D75" s="181"/>
      <c r="E75" s="183"/>
      <c r="F75" s="184"/>
      <c r="G75" s="184"/>
    </row>
    <row r="76" spans="1:11" s="186" customFormat="1" ht="11.4" x14ac:dyDescent="0.3">
      <c r="A76" s="181"/>
      <c r="B76" s="181"/>
      <c r="C76" s="182"/>
      <c r="D76" s="181"/>
      <c r="E76" s="183"/>
      <c r="F76" s="184"/>
      <c r="G76" s="184"/>
    </row>
    <row r="77" spans="1:11" s="186" customFormat="1" ht="11.4" x14ac:dyDescent="0.3">
      <c r="A77" s="181"/>
      <c r="B77" s="181"/>
      <c r="C77" s="182"/>
      <c r="D77" s="181"/>
      <c r="E77" s="183"/>
      <c r="F77" s="184"/>
      <c r="G77" s="184"/>
    </row>
    <row r="78" spans="1:11" s="186" customFormat="1" ht="11.4" x14ac:dyDescent="0.3">
      <c r="A78" s="181"/>
      <c r="B78" s="181"/>
      <c r="C78" s="182"/>
      <c r="D78" s="181"/>
      <c r="E78" s="183"/>
      <c r="F78" s="184"/>
      <c r="G78" s="184"/>
    </row>
    <row r="79" spans="1:11" s="186" customFormat="1" ht="11.4" x14ac:dyDescent="0.3">
      <c r="A79" s="181"/>
      <c r="B79" s="181"/>
      <c r="C79" s="182"/>
      <c r="D79" s="181"/>
      <c r="E79" s="183"/>
      <c r="F79" s="184"/>
      <c r="G79" s="184"/>
    </row>
    <row r="80" spans="1:11" s="186" customFormat="1" ht="11.4" x14ac:dyDescent="0.3">
      <c r="A80" s="181"/>
      <c r="B80" s="181"/>
      <c r="C80" s="182"/>
      <c r="D80" s="181"/>
      <c r="E80" s="183"/>
      <c r="F80" s="184"/>
      <c r="G80" s="184"/>
    </row>
    <row r="81" spans="1:7" s="186" customFormat="1" ht="11.4" x14ac:dyDescent="0.3">
      <c r="A81" s="181"/>
      <c r="B81" s="181"/>
      <c r="C81" s="182"/>
      <c r="D81" s="181"/>
      <c r="E81" s="183"/>
      <c r="F81" s="184"/>
      <c r="G81" s="184"/>
    </row>
    <row r="82" spans="1:7" s="186" customFormat="1" ht="11.4" x14ac:dyDescent="0.3">
      <c r="A82" s="181"/>
      <c r="B82" s="181"/>
      <c r="C82" s="182"/>
      <c r="D82" s="181"/>
      <c r="E82" s="183"/>
      <c r="F82" s="184"/>
      <c r="G82" s="184"/>
    </row>
    <row r="83" spans="1:7" s="186" customFormat="1" ht="11.4" x14ac:dyDescent="0.3">
      <c r="A83" s="181"/>
      <c r="B83" s="181"/>
      <c r="C83" s="182"/>
      <c r="D83" s="181"/>
      <c r="E83" s="183"/>
      <c r="F83" s="184"/>
      <c r="G83" s="184"/>
    </row>
    <row r="84" spans="1:7" s="186" customFormat="1" ht="11.4" x14ac:dyDescent="0.3">
      <c r="A84" s="181"/>
      <c r="B84" s="181"/>
      <c r="C84" s="182"/>
      <c r="D84" s="181"/>
      <c r="E84" s="183"/>
      <c r="F84" s="184"/>
      <c r="G84" s="184"/>
    </row>
    <row r="85" spans="1:7" s="186" customFormat="1" ht="11.4" x14ac:dyDescent="0.3">
      <c r="A85" s="181"/>
      <c r="B85" s="181"/>
      <c r="C85" s="182"/>
      <c r="D85" s="181"/>
      <c r="E85" s="183"/>
      <c r="F85" s="184"/>
      <c r="G85" s="184"/>
    </row>
    <row r="86" spans="1:7" s="186" customFormat="1" ht="11.4" x14ac:dyDescent="0.3">
      <c r="A86" s="181"/>
      <c r="B86" s="181"/>
      <c r="C86" s="182"/>
      <c r="D86" s="181"/>
      <c r="E86" s="183"/>
      <c r="F86" s="184"/>
      <c r="G86" s="184"/>
    </row>
    <row r="87" spans="1:7" s="186" customFormat="1" ht="11.4" x14ac:dyDescent="0.3">
      <c r="A87" s="181"/>
      <c r="B87" s="181"/>
      <c r="C87" s="182"/>
      <c r="D87" s="181"/>
      <c r="E87" s="183"/>
      <c r="F87" s="184"/>
      <c r="G87" s="184"/>
    </row>
    <row r="88" spans="1:7" s="186" customFormat="1" ht="11.4" x14ac:dyDescent="0.3">
      <c r="A88" s="181"/>
      <c r="B88" s="181"/>
      <c r="C88" s="182"/>
      <c r="D88" s="181"/>
      <c r="E88" s="183"/>
      <c r="F88" s="184"/>
      <c r="G88" s="184"/>
    </row>
    <row r="89" spans="1:7" s="186" customFormat="1" ht="11.4" x14ac:dyDescent="0.3">
      <c r="A89" s="181"/>
      <c r="B89" s="181"/>
      <c r="C89" s="182"/>
      <c r="D89" s="181"/>
      <c r="E89" s="183"/>
      <c r="F89" s="184"/>
      <c r="G89" s="184"/>
    </row>
    <row r="90" spans="1:7" s="186" customFormat="1" ht="11.4" x14ac:dyDescent="0.3">
      <c r="A90" s="181"/>
      <c r="B90" s="181"/>
      <c r="C90" s="182"/>
      <c r="D90" s="181"/>
      <c r="E90" s="183"/>
      <c r="F90" s="184"/>
      <c r="G90" s="184"/>
    </row>
    <row r="91" spans="1:7" s="186" customFormat="1" ht="11.4" x14ac:dyDescent="0.3">
      <c r="A91" s="181"/>
      <c r="B91" s="181"/>
      <c r="C91" s="182"/>
      <c r="D91" s="181"/>
      <c r="E91" s="183"/>
      <c r="F91" s="184"/>
      <c r="G91" s="184"/>
    </row>
    <row r="92" spans="1:7" s="186" customFormat="1" ht="11.4" x14ac:dyDescent="0.3">
      <c r="A92" s="181"/>
      <c r="B92" s="181"/>
      <c r="C92" s="182"/>
      <c r="D92" s="181"/>
      <c r="E92" s="183"/>
      <c r="F92" s="184"/>
      <c r="G92" s="184"/>
    </row>
    <row r="93" spans="1:7" s="186" customFormat="1" ht="11.4" x14ac:dyDescent="0.3">
      <c r="A93" s="181"/>
      <c r="B93" s="181"/>
      <c r="C93" s="182"/>
      <c r="D93" s="181"/>
      <c r="E93" s="183"/>
      <c r="F93" s="184"/>
      <c r="G93" s="184"/>
    </row>
    <row r="94" spans="1:7" s="186" customFormat="1" ht="11.4" x14ac:dyDescent="0.3">
      <c r="A94" s="181"/>
      <c r="B94" s="181"/>
      <c r="C94" s="182"/>
      <c r="D94" s="181"/>
      <c r="E94" s="183"/>
      <c r="F94" s="184"/>
      <c r="G94" s="184"/>
    </row>
    <row r="95" spans="1:7" s="186" customFormat="1" ht="11.4" x14ac:dyDescent="0.3">
      <c r="A95" s="181"/>
      <c r="B95" s="181"/>
      <c r="C95" s="182"/>
      <c r="D95" s="181"/>
      <c r="E95" s="183"/>
      <c r="F95" s="184"/>
      <c r="G95" s="184"/>
    </row>
    <row r="96" spans="1:7" s="186" customFormat="1" ht="11.4" x14ac:dyDescent="0.3">
      <c r="A96" s="181"/>
      <c r="B96" s="181"/>
      <c r="C96" s="182"/>
      <c r="D96" s="181"/>
      <c r="E96" s="183"/>
      <c r="F96" s="184"/>
      <c r="G96" s="184"/>
    </row>
    <row r="97" spans="1:7" s="186" customFormat="1" ht="11.4" x14ac:dyDescent="0.3">
      <c r="A97" s="181"/>
      <c r="B97" s="181"/>
      <c r="C97" s="182"/>
      <c r="D97" s="181"/>
      <c r="E97" s="183"/>
      <c r="F97" s="184"/>
      <c r="G97" s="184"/>
    </row>
    <row r="98" spans="1:7" s="186" customFormat="1" ht="11.4" x14ac:dyDescent="0.3">
      <c r="A98" s="181"/>
      <c r="B98" s="181"/>
      <c r="C98" s="182"/>
      <c r="D98" s="181"/>
      <c r="E98" s="183"/>
      <c r="F98" s="184"/>
      <c r="G98" s="184"/>
    </row>
    <row r="99" spans="1:7" s="186" customFormat="1" ht="11.4" x14ac:dyDescent="0.3">
      <c r="A99" s="181"/>
      <c r="B99" s="181"/>
      <c r="C99" s="182"/>
      <c r="D99" s="181"/>
      <c r="E99" s="183"/>
      <c r="F99" s="184"/>
      <c r="G99" s="184"/>
    </row>
    <row r="100" spans="1:7" s="186" customFormat="1" ht="11.4" x14ac:dyDescent="0.3">
      <c r="A100" s="181"/>
      <c r="B100" s="181"/>
      <c r="C100" s="182"/>
      <c r="D100" s="181"/>
      <c r="E100" s="183"/>
      <c r="F100" s="184"/>
      <c r="G100" s="184"/>
    </row>
    <row r="101" spans="1:7" s="186" customFormat="1" ht="11.4" x14ac:dyDescent="0.3">
      <c r="A101" s="181"/>
      <c r="B101" s="181"/>
      <c r="C101" s="182"/>
      <c r="D101" s="181"/>
      <c r="E101" s="183"/>
      <c r="F101" s="184"/>
      <c r="G101" s="184"/>
    </row>
    <row r="102" spans="1:7" s="186" customFormat="1" ht="11.4" x14ac:dyDescent="0.3">
      <c r="A102" s="181"/>
      <c r="B102" s="181"/>
      <c r="C102" s="182"/>
      <c r="D102" s="181"/>
      <c r="E102" s="183"/>
      <c r="F102" s="184"/>
      <c r="G102" s="184"/>
    </row>
    <row r="103" spans="1:7" s="186" customFormat="1" ht="11.4" x14ac:dyDescent="0.3">
      <c r="A103" s="181"/>
      <c r="B103" s="181"/>
      <c r="C103" s="182"/>
      <c r="D103" s="181"/>
      <c r="E103" s="183"/>
      <c r="F103" s="184"/>
      <c r="G103" s="184"/>
    </row>
    <row r="104" spans="1:7" s="186" customFormat="1" ht="11.4" x14ac:dyDescent="0.3">
      <c r="A104" s="181"/>
      <c r="B104" s="181"/>
      <c r="C104" s="182"/>
      <c r="D104" s="181"/>
      <c r="E104" s="183"/>
      <c r="F104" s="184"/>
      <c r="G104" s="184"/>
    </row>
    <row r="105" spans="1:7" s="186" customFormat="1" ht="11.4" x14ac:dyDescent="0.3">
      <c r="A105" s="181"/>
      <c r="B105" s="181"/>
      <c r="C105" s="182"/>
      <c r="D105" s="181"/>
      <c r="E105" s="183"/>
      <c r="F105" s="184"/>
      <c r="G105" s="184"/>
    </row>
    <row r="106" spans="1:7" s="186" customFormat="1" ht="11.4" x14ac:dyDescent="0.3">
      <c r="A106" s="181"/>
      <c r="B106" s="181"/>
      <c r="C106" s="182"/>
      <c r="D106" s="181"/>
      <c r="E106" s="183"/>
      <c r="F106" s="184"/>
      <c r="G106" s="184"/>
    </row>
    <row r="107" spans="1:7" s="186" customFormat="1" ht="11.4" x14ac:dyDescent="0.3">
      <c r="A107" s="181"/>
      <c r="B107" s="181"/>
      <c r="C107" s="182"/>
      <c r="D107" s="181"/>
      <c r="E107" s="183"/>
      <c r="F107" s="184"/>
      <c r="G107" s="184"/>
    </row>
    <row r="108" spans="1:7" s="186" customFormat="1" ht="11.4" x14ac:dyDescent="0.3">
      <c r="A108" s="181"/>
      <c r="B108" s="181"/>
      <c r="C108" s="182"/>
      <c r="D108" s="181"/>
      <c r="E108" s="183"/>
      <c r="F108" s="184"/>
      <c r="G108" s="184"/>
    </row>
    <row r="109" spans="1:7" s="186" customFormat="1" ht="11.4" x14ac:dyDescent="0.3">
      <c r="A109" s="181"/>
      <c r="B109" s="181"/>
      <c r="C109" s="182"/>
      <c r="D109" s="181"/>
      <c r="E109" s="183"/>
      <c r="F109" s="184"/>
      <c r="G109" s="184"/>
    </row>
    <row r="110" spans="1:7" s="186" customFormat="1" ht="11.4" x14ac:dyDescent="0.3">
      <c r="A110" s="181"/>
      <c r="B110" s="181"/>
      <c r="C110" s="182"/>
      <c r="D110" s="181"/>
      <c r="E110" s="183"/>
      <c r="F110" s="184"/>
      <c r="G110" s="184"/>
    </row>
    <row r="111" spans="1:7" s="186" customFormat="1" ht="11.4" x14ac:dyDescent="0.3">
      <c r="A111" s="181"/>
      <c r="B111" s="181"/>
      <c r="C111" s="182"/>
      <c r="D111" s="181"/>
      <c r="E111" s="183"/>
      <c r="F111" s="184"/>
      <c r="G111" s="184"/>
    </row>
    <row r="112" spans="1:7" s="186" customFormat="1" ht="11.4" x14ac:dyDescent="0.3">
      <c r="A112" s="181"/>
      <c r="B112" s="181"/>
      <c r="C112" s="182"/>
      <c r="D112" s="181"/>
      <c r="E112" s="183"/>
      <c r="F112" s="184"/>
      <c r="G112" s="184"/>
    </row>
    <row r="113" spans="1:7" s="186" customFormat="1" ht="11.4" x14ac:dyDescent="0.3">
      <c r="A113" s="181"/>
      <c r="B113" s="181"/>
      <c r="C113" s="182"/>
      <c r="D113" s="181"/>
      <c r="E113" s="183"/>
      <c r="F113" s="184"/>
      <c r="G113" s="184"/>
    </row>
    <row r="114" spans="1:7" s="186" customFormat="1" ht="11.4" x14ac:dyDescent="0.3">
      <c r="A114" s="181"/>
      <c r="B114" s="181"/>
      <c r="C114" s="182"/>
      <c r="D114" s="181"/>
      <c r="E114" s="183"/>
      <c r="F114" s="184"/>
      <c r="G114" s="184"/>
    </row>
    <row r="115" spans="1:7" s="186" customFormat="1" ht="11.4" x14ac:dyDescent="0.3">
      <c r="A115" s="181"/>
      <c r="B115" s="181"/>
      <c r="C115" s="182"/>
      <c r="D115" s="181"/>
      <c r="E115" s="183"/>
      <c r="F115" s="184"/>
      <c r="G115" s="184"/>
    </row>
    <row r="116" spans="1:7" s="186" customFormat="1" ht="11.4" x14ac:dyDescent="0.3">
      <c r="A116" s="181"/>
      <c r="B116" s="181"/>
      <c r="C116" s="182"/>
      <c r="D116" s="181"/>
      <c r="E116" s="183"/>
      <c r="F116" s="184"/>
      <c r="G116" s="184"/>
    </row>
    <row r="117" spans="1:7" s="186" customFormat="1" ht="11.4" x14ac:dyDescent="0.3">
      <c r="A117" s="181"/>
      <c r="B117" s="181"/>
      <c r="C117" s="182"/>
      <c r="D117" s="181"/>
      <c r="E117" s="183"/>
      <c r="F117" s="184"/>
      <c r="G117" s="184"/>
    </row>
    <row r="118" spans="1:7" s="186" customFormat="1" ht="11.4" x14ac:dyDescent="0.3">
      <c r="A118" s="181"/>
      <c r="B118" s="181"/>
      <c r="C118" s="182"/>
      <c r="D118" s="181"/>
      <c r="E118" s="183"/>
      <c r="F118" s="184"/>
      <c r="G118" s="184"/>
    </row>
    <row r="119" spans="1:7" s="186" customFormat="1" ht="11.4" x14ac:dyDescent="0.3">
      <c r="A119" s="181"/>
      <c r="B119" s="181"/>
      <c r="C119" s="182"/>
      <c r="D119" s="181"/>
      <c r="E119" s="183"/>
      <c r="F119" s="184"/>
      <c r="G119" s="184"/>
    </row>
    <row r="120" spans="1:7" s="186" customFormat="1" ht="11.4" x14ac:dyDescent="0.3">
      <c r="A120" s="181"/>
      <c r="B120" s="181"/>
      <c r="C120" s="182"/>
      <c r="D120" s="181"/>
      <c r="E120" s="183"/>
      <c r="F120" s="184"/>
      <c r="G120" s="184"/>
    </row>
    <row r="121" spans="1:7" s="186" customFormat="1" ht="11.4" x14ac:dyDescent="0.3">
      <c r="A121" s="181"/>
      <c r="B121" s="181"/>
      <c r="C121" s="182"/>
      <c r="D121" s="181"/>
      <c r="E121" s="183"/>
      <c r="F121" s="184"/>
      <c r="G121" s="184"/>
    </row>
    <row r="122" spans="1:7" s="186" customFormat="1" ht="11.4" x14ac:dyDescent="0.3">
      <c r="A122" s="181"/>
      <c r="B122" s="181"/>
      <c r="C122" s="182"/>
      <c r="D122" s="181"/>
      <c r="E122" s="183"/>
      <c r="F122" s="184"/>
      <c r="G122" s="184"/>
    </row>
    <row r="123" spans="1:7" s="186" customFormat="1" ht="11.4" x14ac:dyDescent="0.3">
      <c r="A123" s="181"/>
      <c r="B123" s="181"/>
      <c r="C123" s="182"/>
      <c r="D123" s="181"/>
      <c r="E123" s="183"/>
      <c r="F123" s="184"/>
      <c r="G123" s="184"/>
    </row>
    <row r="124" spans="1:7" s="186" customFormat="1" ht="11.4" x14ac:dyDescent="0.3">
      <c r="A124" s="181"/>
      <c r="B124" s="181"/>
      <c r="C124" s="182"/>
      <c r="D124" s="181"/>
      <c r="E124" s="183"/>
      <c r="F124" s="184"/>
      <c r="G124" s="184"/>
    </row>
    <row r="125" spans="1:7" s="186" customFormat="1" ht="11.4" x14ac:dyDescent="0.3">
      <c r="A125" s="181"/>
      <c r="B125" s="181"/>
      <c r="C125" s="182"/>
      <c r="D125" s="181"/>
      <c r="E125" s="183"/>
      <c r="F125" s="184"/>
      <c r="G125" s="184"/>
    </row>
    <row r="126" spans="1:7" s="186" customFormat="1" ht="11.4" x14ac:dyDescent="0.3">
      <c r="A126" s="181"/>
      <c r="B126" s="181"/>
      <c r="C126" s="182"/>
      <c r="D126" s="181"/>
      <c r="E126" s="183"/>
      <c r="F126" s="184"/>
      <c r="G126" s="184"/>
    </row>
    <row r="127" spans="1:7" s="186" customFormat="1" ht="11.4" x14ac:dyDescent="0.3">
      <c r="A127" s="181"/>
      <c r="B127" s="181"/>
      <c r="C127" s="182"/>
      <c r="D127" s="181"/>
      <c r="E127" s="183"/>
      <c r="F127" s="184"/>
      <c r="G127" s="184"/>
    </row>
    <row r="128" spans="1:7" s="186" customFormat="1" ht="11.4" x14ac:dyDescent="0.3">
      <c r="A128" s="181"/>
      <c r="B128" s="181"/>
      <c r="C128" s="182"/>
      <c r="D128" s="181"/>
      <c r="E128" s="183"/>
      <c r="F128" s="184"/>
      <c r="G128" s="184"/>
    </row>
    <row r="129" spans="1:7" s="186" customFormat="1" ht="11.4" x14ac:dyDescent="0.3">
      <c r="A129" s="181"/>
      <c r="B129" s="181"/>
      <c r="C129" s="182"/>
      <c r="D129" s="181"/>
      <c r="E129" s="183"/>
      <c r="F129" s="184"/>
      <c r="G129" s="184"/>
    </row>
    <row r="130" spans="1:7" s="186" customFormat="1" ht="11.4" x14ac:dyDescent="0.3">
      <c r="A130" s="181"/>
      <c r="B130" s="181"/>
      <c r="C130" s="182"/>
      <c r="D130" s="181"/>
      <c r="E130" s="183"/>
      <c r="F130" s="184"/>
      <c r="G130" s="184"/>
    </row>
    <row r="131" spans="1:7" s="186" customFormat="1" ht="11.4" x14ac:dyDescent="0.3">
      <c r="A131" s="181"/>
      <c r="B131" s="181"/>
      <c r="C131" s="182"/>
      <c r="D131" s="181"/>
      <c r="E131" s="183"/>
      <c r="F131" s="184"/>
      <c r="G131" s="184"/>
    </row>
    <row r="132" spans="1:7" s="186" customFormat="1" ht="11.4" x14ac:dyDescent="0.3">
      <c r="A132" s="181"/>
      <c r="B132" s="181"/>
      <c r="C132" s="182"/>
      <c r="D132" s="181"/>
      <c r="E132" s="183"/>
      <c r="F132" s="184"/>
      <c r="G132" s="184"/>
    </row>
    <row r="133" spans="1:7" s="186" customFormat="1" ht="11.4" x14ac:dyDescent="0.3">
      <c r="A133" s="181"/>
      <c r="B133" s="181"/>
      <c r="C133" s="182"/>
      <c r="D133" s="181"/>
      <c r="E133" s="183"/>
      <c r="F133" s="184"/>
      <c r="G133" s="184"/>
    </row>
    <row r="134" spans="1:7" s="186" customFormat="1" ht="11.4" x14ac:dyDescent="0.3">
      <c r="A134" s="181"/>
      <c r="B134" s="181"/>
      <c r="C134" s="182"/>
      <c r="D134" s="181"/>
      <c r="E134" s="183"/>
      <c r="F134" s="184"/>
      <c r="G134" s="184"/>
    </row>
    <row r="135" spans="1:7" s="186" customFormat="1" ht="11.4" x14ac:dyDescent="0.3">
      <c r="A135" s="181"/>
      <c r="B135" s="181"/>
      <c r="C135" s="182"/>
      <c r="D135" s="181"/>
      <c r="E135" s="183"/>
      <c r="F135" s="184"/>
      <c r="G135" s="184"/>
    </row>
    <row r="136" spans="1:7" s="186" customFormat="1" ht="11.4" x14ac:dyDescent="0.3">
      <c r="A136" s="181"/>
      <c r="B136" s="181"/>
      <c r="C136" s="182"/>
      <c r="D136" s="181"/>
      <c r="E136" s="183"/>
      <c r="F136" s="184"/>
      <c r="G136" s="184"/>
    </row>
    <row r="137" spans="1:7" s="186" customFormat="1" ht="11.4" x14ac:dyDescent="0.3">
      <c r="A137" s="181"/>
      <c r="B137" s="181"/>
      <c r="C137" s="182"/>
      <c r="D137" s="181"/>
      <c r="E137" s="183"/>
      <c r="F137" s="184"/>
      <c r="G137" s="184"/>
    </row>
    <row r="138" spans="1:7" s="186" customFormat="1" ht="11.4" x14ac:dyDescent="0.3">
      <c r="A138" s="181"/>
      <c r="B138" s="181"/>
      <c r="C138" s="182"/>
      <c r="D138" s="181"/>
      <c r="E138" s="183"/>
      <c r="F138" s="184"/>
      <c r="G138" s="184"/>
    </row>
    <row r="139" spans="1:7" s="186" customFormat="1" ht="11.4" x14ac:dyDescent="0.3">
      <c r="A139" s="181"/>
      <c r="B139" s="181"/>
      <c r="C139" s="182"/>
      <c r="D139" s="181"/>
      <c r="E139" s="183"/>
      <c r="F139" s="184"/>
      <c r="G139" s="184"/>
    </row>
    <row r="140" spans="1:7" s="186" customFormat="1" ht="11.4" x14ac:dyDescent="0.3">
      <c r="A140" s="181"/>
      <c r="B140" s="181"/>
      <c r="C140" s="182"/>
      <c r="D140" s="181"/>
      <c r="E140" s="183"/>
      <c r="F140" s="184"/>
      <c r="G140" s="184"/>
    </row>
    <row r="141" spans="1:7" s="186" customFormat="1" ht="11.4" x14ac:dyDescent="0.3">
      <c r="A141" s="181"/>
      <c r="B141" s="181"/>
      <c r="C141" s="182"/>
      <c r="D141" s="181"/>
      <c r="E141" s="183"/>
      <c r="F141" s="184"/>
      <c r="G141" s="184"/>
    </row>
    <row r="142" spans="1:7" s="186" customFormat="1" ht="11.4" x14ac:dyDescent="0.3">
      <c r="A142" s="181"/>
      <c r="B142" s="181"/>
      <c r="C142" s="182"/>
      <c r="D142" s="181"/>
      <c r="E142" s="183"/>
      <c r="F142" s="184"/>
      <c r="G142" s="184"/>
    </row>
    <row r="143" spans="1:7" s="186" customFormat="1" ht="11.4" x14ac:dyDescent="0.3">
      <c r="A143" s="181"/>
      <c r="B143" s="181"/>
      <c r="C143" s="182"/>
      <c r="D143" s="181"/>
      <c r="E143" s="183"/>
      <c r="F143" s="184"/>
      <c r="G143" s="184"/>
    </row>
    <row r="144" spans="1:7" s="186" customFormat="1" ht="11.4" x14ac:dyDescent="0.3">
      <c r="A144" s="181"/>
      <c r="B144" s="181"/>
      <c r="C144" s="182"/>
      <c r="D144" s="181"/>
      <c r="E144" s="183"/>
      <c r="F144" s="184"/>
      <c r="G144" s="184"/>
    </row>
    <row r="145" spans="1:7" s="186" customFormat="1" ht="11.4" x14ac:dyDescent="0.3">
      <c r="A145" s="181"/>
      <c r="B145" s="181"/>
      <c r="C145" s="182"/>
      <c r="D145" s="181"/>
      <c r="E145" s="183"/>
      <c r="F145" s="184"/>
      <c r="G145" s="184"/>
    </row>
    <row r="146" spans="1:7" s="186" customFormat="1" ht="11.4" x14ac:dyDescent="0.3">
      <c r="A146" s="181"/>
      <c r="B146" s="181"/>
      <c r="C146" s="182"/>
      <c r="D146" s="181"/>
      <c r="E146" s="183"/>
      <c r="F146" s="184"/>
      <c r="G146" s="184"/>
    </row>
    <row r="147" spans="1:7" s="186" customFormat="1" ht="11.4" x14ac:dyDescent="0.3">
      <c r="A147" s="181"/>
      <c r="B147" s="181"/>
      <c r="C147" s="182"/>
      <c r="D147" s="181"/>
      <c r="E147" s="183"/>
      <c r="F147" s="184"/>
      <c r="G147" s="184"/>
    </row>
    <row r="148" spans="1:7" s="186" customFormat="1" ht="11.4" x14ac:dyDescent="0.3">
      <c r="A148" s="181"/>
      <c r="B148" s="181"/>
      <c r="C148" s="182"/>
      <c r="D148" s="181"/>
      <c r="E148" s="183"/>
      <c r="F148" s="184"/>
      <c r="G148" s="184"/>
    </row>
    <row r="149" spans="1:7" s="186" customFormat="1" ht="11.4" x14ac:dyDescent="0.3">
      <c r="A149" s="181"/>
      <c r="B149" s="181"/>
      <c r="C149" s="182"/>
      <c r="D149" s="181"/>
      <c r="E149" s="183"/>
      <c r="F149" s="184"/>
      <c r="G149" s="184"/>
    </row>
    <row r="150" spans="1:7" s="186" customFormat="1" ht="11.4" x14ac:dyDescent="0.3">
      <c r="A150" s="181"/>
      <c r="B150" s="181"/>
      <c r="C150" s="182"/>
      <c r="D150" s="181"/>
      <c r="E150" s="183"/>
      <c r="F150" s="184"/>
      <c r="G150" s="184"/>
    </row>
    <row r="151" spans="1:7" s="186" customFormat="1" ht="11.4" x14ac:dyDescent="0.3">
      <c r="A151" s="181"/>
      <c r="B151" s="181"/>
      <c r="C151" s="182"/>
      <c r="D151" s="181"/>
      <c r="E151" s="183"/>
      <c r="F151" s="184"/>
      <c r="G151" s="184"/>
    </row>
    <row r="152" spans="1:7" s="186" customFormat="1" ht="11.4" x14ac:dyDescent="0.3">
      <c r="A152" s="181"/>
      <c r="B152" s="181"/>
      <c r="C152" s="182"/>
      <c r="D152" s="181"/>
      <c r="E152" s="183"/>
      <c r="F152" s="184"/>
      <c r="G152" s="184"/>
    </row>
    <row r="153" spans="1:7" s="186" customFormat="1" ht="11.4" x14ac:dyDescent="0.3">
      <c r="A153" s="181"/>
      <c r="B153" s="181"/>
      <c r="C153" s="182"/>
      <c r="D153" s="181"/>
      <c r="E153" s="183"/>
      <c r="F153" s="184"/>
      <c r="G153" s="184"/>
    </row>
    <row r="154" spans="1:7" s="186" customFormat="1" ht="11.4" x14ac:dyDescent="0.3">
      <c r="A154" s="181"/>
      <c r="B154" s="181"/>
      <c r="C154" s="182"/>
      <c r="D154" s="181"/>
      <c r="E154" s="183"/>
      <c r="F154" s="184"/>
      <c r="G154" s="184"/>
    </row>
    <row r="155" spans="1:7" s="186" customFormat="1" ht="11.4" x14ac:dyDescent="0.3">
      <c r="A155" s="181"/>
      <c r="B155" s="181"/>
      <c r="C155" s="182"/>
      <c r="D155" s="181"/>
      <c r="E155" s="183"/>
      <c r="F155" s="184"/>
      <c r="G155" s="184"/>
    </row>
    <row r="156" spans="1:7" s="186" customFormat="1" ht="11.4" x14ac:dyDescent="0.3">
      <c r="A156" s="181"/>
      <c r="B156" s="181"/>
      <c r="C156" s="182"/>
      <c r="D156" s="181"/>
      <c r="E156" s="183"/>
      <c r="F156" s="184"/>
      <c r="G156" s="184"/>
    </row>
    <row r="157" spans="1:7" s="186" customFormat="1" ht="11.4" x14ac:dyDescent="0.3">
      <c r="A157" s="181"/>
      <c r="B157" s="181"/>
      <c r="C157" s="182"/>
      <c r="D157" s="181"/>
      <c r="E157" s="183"/>
      <c r="F157" s="184"/>
      <c r="G157" s="184"/>
    </row>
    <row r="158" spans="1:7" s="186" customFormat="1" ht="11.4" x14ac:dyDescent="0.3">
      <c r="A158" s="181"/>
      <c r="B158" s="181"/>
      <c r="C158" s="182"/>
      <c r="D158" s="181"/>
      <c r="E158" s="183"/>
      <c r="F158" s="184"/>
      <c r="G158" s="184"/>
    </row>
    <row r="159" spans="1:7" s="186" customFormat="1" ht="11.4" x14ac:dyDescent="0.3">
      <c r="A159" s="181"/>
      <c r="B159" s="181"/>
      <c r="C159" s="182"/>
      <c r="D159" s="181"/>
      <c r="E159" s="183"/>
      <c r="F159" s="184"/>
      <c r="G159" s="184"/>
    </row>
    <row r="160" spans="1:7" s="186" customFormat="1" ht="11.4" x14ac:dyDescent="0.3">
      <c r="A160" s="181"/>
      <c r="B160" s="181"/>
      <c r="C160" s="182"/>
      <c r="D160" s="181"/>
      <c r="E160" s="183"/>
      <c r="F160" s="184"/>
      <c r="G160" s="184"/>
    </row>
    <row r="161" spans="1:7" s="186" customFormat="1" ht="11.4" x14ac:dyDescent="0.3">
      <c r="A161" s="181"/>
      <c r="B161" s="181"/>
      <c r="C161" s="182"/>
      <c r="D161" s="181"/>
      <c r="E161" s="183"/>
      <c r="F161" s="184"/>
      <c r="G161" s="184"/>
    </row>
    <row r="162" spans="1:7" s="186" customFormat="1" ht="11.4" x14ac:dyDescent="0.3">
      <c r="A162" s="181"/>
      <c r="B162" s="181"/>
      <c r="C162" s="182"/>
      <c r="D162" s="181"/>
      <c r="E162" s="183"/>
      <c r="F162" s="184"/>
      <c r="G162" s="184"/>
    </row>
    <row r="163" spans="1:7" s="186" customFormat="1" ht="11.4" x14ac:dyDescent="0.3">
      <c r="A163" s="181"/>
      <c r="B163" s="181"/>
      <c r="C163" s="182"/>
      <c r="D163" s="181"/>
      <c r="E163" s="183"/>
      <c r="F163" s="184"/>
      <c r="G163" s="184"/>
    </row>
    <row r="164" spans="1:7" s="186" customFormat="1" ht="11.4" x14ac:dyDescent="0.3">
      <c r="A164" s="181"/>
      <c r="B164" s="181"/>
      <c r="C164" s="182"/>
      <c r="D164" s="181"/>
      <c r="E164" s="183"/>
      <c r="F164" s="184"/>
      <c r="G164" s="184"/>
    </row>
    <row r="165" spans="1:7" s="186" customFormat="1" ht="11.4" x14ac:dyDescent="0.3">
      <c r="A165" s="181"/>
      <c r="B165" s="181"/>
      <c r="C165" s="182"/>
      <c r="D165" s="181"/>
      <c r="E165" s="183"/>
      <c r="F165" s="184"/>
      <c r="G165" s="184"/>
    </row>
    <row r="166" spans="1:7" s="186" customFormat="1" ht="11.4" x14ac:dyDescent="0.3">
      <c r="A166" s="181"/>
      <c r="B166" s="181"/>
      <c r="C166" s="182"/>
      <c r="D166" s="181"/>
      <c r="E166" s="183"/>
      <c r="F166" s="184"/>
      <c r="G166" s="184"/>
    </row>
    <row r="167" spans="1:7" s="186" customFormat="1" ht="11.4" x14ac:dyDescent="0.3">
      <c r="A167" s="181"/>
      <c r="B167" s="181"/>
      <c r="C167" s="182"/>
      <c r="D167" s="181"/>
      <c r="E167" s="183"/>
      <c r="F167" s="184"/>
      <c r="G167" s="184"/>
    </row>
    <row r="168" spans="1:7" s="186" customFormat="1" ht="11.4" x14ac:dyDescent="0.3">
      <c r="A168" s="181"/>
      <c r="B168" s="181"/>
      <c r="C168" s="182"/>
      <c r="D168" s="181"/>
      <c r="E168" s="183"/>
      <c r="F168" s="184"/>
      <c r="G168" s="184"/>
    </row>
    <row r="169" spans="1:7" s="186" customFormat="1" ht="11.4" x14ac:dyDescent="0.3">
      <c r="A169" s="181"/>
      <c r="B169" s="181"/>
      <c r="C169" s="182"/>
      <c r="D169" s="181"/>
      <c r="E169" s="183"/>
      <c r="F169" s="184"/>
      <c r="G169" s="184"/>
    </row>
    <row r="170" spans="1:7" s="186" customFormat="1" ht="11.4" x14ac:dyDescent="0.3">
      <c r="A170" s="181"/>
      <c r="B170" s="181"/>
      <c r="C170" s="182"/>
      <c r="D170" s="181"/>
      <c r="E170" s="183"/>
      <c r="F170" s="184"/>
      <c r="G170" s="184"/>
    </row>
    <row r="171" spans="1:7" s="186" customFormat="1" ht="11.4" x14ac:dyDescent="0.3">
      <c r="A171" s="181"/>
      <c r="B171" s="181"/>
      <c r="C171" s="182"/>
      <c r="D171" s="181"/>
      <c r="E171" s="183"/>
      <c r="F171" s="184"/>
      <c r="G171" s="184"/>
    </row>
    <row r="172" spans="1:7" s="186" customFormat="1" ht="11.4" x14ac:dyDescent="0.3">
      <c r="A172" s="181"/>
      <c r="B172" s="181"/>
      <c r="C172" s="182"/>
      <c r="D172" s="181"/>
      <c r="E172" s="183"/>
      <c r="F172" s="184"/>
      <c r="G172" s="184"/>
    </row>
  </sheetData>
  <pageMargins left="0.98425196850393704" right="0.39370078740157483" top="0.98425196850393704" bottom="0.74803149606299213" header="0" footer="0.39370078740157483"/>
  <pageSetup paperSize="9" firstPageNumber="0" orientation="portrait" horizontalDpi="300" verticalDpi="300" r:id="rId1"/>
  <headerFooter alignWithMargins="0">
    <oddHeader>&amp;L_x000D__x000D_&amp;9</oddHeader>
    <oddFooter>&amp;C&amp;6 &amp; List: &amp;A&amp;R&amp;P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21</vt:i4>
      </vt:variant>
      <vt:variant>
        <vt:lpstr>Imenovani obsegi</vt:lpstr>
      </vt:variant>
      <vt:variant>
        <vt:i4>21</vt:i4>
      </vt:variant>
    </vt:vector>
  </HeadingPairs>
  <TitlesOfParts>
    <vt:vector size="42" baseType="lpstr">
      <vt:lpstr>Splošno</vt:lpstr>
      <vt:lpstr>REKAPITULACIJA SKUPAJ</vt:lpstr>
      <vt:lpstr>1. Rekapitulacija Križišče S30 </vt:lpstr>
      <vt:lpstr>1. Popis Krizisce S30</vt:lpstr>
      <vt:lpstr>2. REKAPITULACIJA PROJEKT NG</vt:lpstr>
      <vt:lpstr>2.1 REK. Kol. steza</vt:lpstr>
      <vt:lpstr>2.1 Kolesarska steza</vt:lpstr>
      <vt:lpstr>2.2 REK. CR</vt:lpstr>
      <vt:lpstr>2-2. E1 Gradbena dela</vt:lpstr>
      <vt:lpstr>2-2.E2 Elektromontažna dela</vt:lpstr>
      <vt:lpstr>2-2. E3 Tuje storitve</vt:lpstr>
      <vt:lpstr>3. REKAPITULACIJA GINEX</vt:lpstr>
      <vt:lpstr>3.1 Rekapitulacija PZ-3</vt:lpstr>
      <vt:lpstr>3.1 Popis del PZ-3</vt:lpstr>
      <vt:lpstr>3.2 REK. Kolesarska steza</vt:lpstr>
      <vt:lpstr>3. 2 Popis del Ko. steza</vt:lpstr>
      <vt:lpstr>4. REK. km 5+050 - brv čez Tol.</vt:lpstr>
      <vt:lpstr>4. popis km 5+050 - brv Tol.</vt:lpstr>
      <vt:lpstr>5. Rek. Priključek v km 4+533</vt:lpstr>
      <vt:lpstr>5. Popis Priključek v km 4+533</vt:lpstr>
      <vt:lpstr>6. Ostala dela</vt:lpstr>
      <vt:lpstr>'1. Popis Krizisce S30'!Področje_tiskanja</vt:lpstr>
      <vt:lpstr>'2. REKAPITULACIJA PROJEKT NG'!Področje_tiskanja</vt:lpstr>
      <vt:lpstr>'2.1 Kolesarska steza'!Področje_tiskanja</vt:lpstr>
      <vt:lpstr>'2.1 REK. Kol. steza'!Področje_tiskanja</vt:lpstr>
      <vt:lpstr>'2.2 REK. CR'!Področje_tiskanja</vt:lpstr>
      <vt:lpstr>'2-2. E1 Gradbena dela'!Področje_tiskanja</vt:lpstr>
      <vt:lpstr>'2-2. E3 Tuje storitve'!Področje_tiskanja</vt:lpstr>
      <vt:lpstr>'2-2.E2 Elektromontažna dela'!Področje_tiskanja</vt:lpstr>
      <vt:lpstr>'3. 2 Popis del Ko. steza'!Področje_tiskanja</vt:lpstr>
      <vt:lpstr>'3. REKAPITULACIJA GINEX'!Področje_tiskanja</vt:lpstr>
      <vt:lpstr>'3.2 REK. Kolesarska steza'!Področje_tiskanja</vt:lpstr>
      <vt:lpstr>'5. Popis Priključek v km 4+533'!Področje_tiskanja</vt:lpstr>
      <vt:lpstr>'5. Rek. Priključek v km 4+533'!Področje_tiskanja</vt:lpstr>
      <vt:lpstr>'1. Popis Krizisce S30'!Tiskanje_naslovov</vt:lpstr>
      <vt:lpstr>'2.1 Kolesarska steza'!Tiskanje_naslovov</vt:lpstr>
      <vt:lpstr>'2-2. E1 Gradbena dela'!Tiskanje_naslovov</vt:lpstr>
      <vt:lpstr>'2-2. E3 Tuje storitve'!Tiskanje_naslovov</vt:lpstr>
      <vt:lpstr>'2-2.E2 Elektromontažna dela'!Tiskanje_naslovov</vt:lpstr>
      <vt:lpstr>'3. 2 Popis del Ko. steza'!Tiskanje_naslovov</vt:lpstr>
      <vt:lpstr>'3.2 REK. Kolesarska steza'!Tiskanje_naslovov</vt:lpstr>
      <vt:lpstr>'5. Popis Priključek v km 4+533'!Tiskanje_naslovov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domen.dolsak@luz.si</dc:creator>
  <cp:lastModifiedBy>Aleš V.</cp:lastModifiedBy>
  <cp:lastPrinted>2021-05-17T07:47:37Z</cp:lastPrinted>
  <dcterms:created xsi:type="dcterms:W3CDTF">2013-04-10T05:29:44Z</dcterms:created>
  <dcterms:modified xsi:type="dcterms:W3CDTF">2021-06-08T13:01:23Z</dcterms:modified>
</cp:coreProperties>
</file>